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baaqmd.sharepoint.com/sites/SIDivisionTeam/Shared Documents/General/TFCA CPM 40% CE Worksheets/CE Worksheets for FYE2027/"/>
    </mc:Choice>
  </mc:AlternateContent>
  <xr:revisionPtr revIDLastSave="16" documentId="13_ncr:1_{B50DDFE1-699E-43B0-88AE-5F16AA3E2DD5}" xr6:coauthVersionLast="47" xr6:coauthVersionMax="47" xr10:uidLastSave="{D08F0781-4B2A-4330-A87A-B82270BA7825}"/>
  <bookViews>
    <workbookView xWindow="960" yWindow="1900" windowWidth="21600" windowHeight="12590" tabRatio="654" firstSheet="1" activeTab="2" xr2:uid="{00000000-000D-0000-FFFF-FFFF00000000}"/>
  </bookViews>
  <sheets>
    <sheet name="Instructions" sheetId="18" r:id="rId1"/>
    <sheet name="Gen'l Info" sheetId="16" r:id="rId2"/>
    <sheet name="CE EV Charger Projects" sheetId="4" r:id="rId3"/>
    <sheet name="Notes &amp; Assumptions" sheetId="2" r:id="rId4"/>
    <sheet name="Emission Factors" sheetId="3" r:id="rId5"/>
    <sheet name="FYE25 EMFAC (2021) Analysis" sheetId="15" state="hidden" r:id="rId6"/>
    <sheet name="EMFAC 2022 Raw Data" sheetId="9" state="hidden" r:id="rId7"/>
  </sheets>
  <externalReferences>
    <externalReference r:id="rId8"/>
  </externalReferences>
  <definedNames>
    <definedName name="_xlnm._FilterDatabase" localSheetId="5" hidden="1">'FYE25 EMFAC (2021) Analysis'!$A$17:$BU$48</definedName>
    <definedName name="Annual_CO2_Emissions">#REF!</definedName>
    <definedName name="Annual_Emission_Reductions_ROG_NOx_PM">#REF!</definedName>
    <definedName name="Annual_Mileage_New_Vehicles">#REF!</definedName>
    <definedName name="Annual_NOx_Emissions">#REF!</definedName>
    <definedName name="Annual_PM_Emissions">#REF!</definedName>
    <definedName name="Annual_ROG_Emissions">#REF!</definedName>
    <definedName name="Annual_Trips_Reduced">#REF!</definedName>
    <definedName name="Annual_VMT_Reduction">#REF!</definedName>
    <definedName name="Annual_Weighted_PM_Emissions">#REF!</definedName>
    <definedName name="Application_Number">#REF!</definedName>
    <definedName name="BEndNOxfactor">#REF!</definedName>
    <definedName name="BEndROGfactor">#REF!</definedName>
    <definedName name="BTrips">#REF!</definedName>
    <definedName name="BVMT">#REF!</definedName>
    <definedName name="BVMTNOxfactor">#REF!</definedName>
    <definedName name="BVMTPM10factor">#REF!</definedName>
    <definedName name="BVMTROGfactor">#REF!</definedName>
    <definedName name="CO2_Electric">'[1]Emission Factors'!#REF!</definedName>
    <definedName name="CO2_for_Gasoline">'[1]Emission Factors'!#REF!</definedName>
    <definedName name="CO2_from_CNG">'[1]Emission Factors'!#REF!</definedName>
    <definedName name="CoFund">#REF!</definedName>
    <definedName name="Cost_Effectiveness_Points">#REF!</definedName>
    <definedName name="Current_Std_LD">'[1]Emission Factors'!#REF!</definedName>
    <definedName name="DEndNOxfactor">#REF!</definedName>
    <definedName name="DEndROGfactor">#REF!</definedName>
    <definedName name="Disadvantaged_Community_Points">#REF!</definedName>
    <definedName name="DisTrips">#REF!</definedName>
    <definedName name="DisVMT">#REF!</definedName>
    <definedName name="DVMTNOxfactor">#REF!</definedName>
    <definedName name="DVMTPM10factor">#REF!</definedName>
    <definedName name="DVMTROGfactor">#REF!</definedName>
    <definedName name="e">'[1]Emission Factors'!#REF!</definedName>
    <definedName name="Final_Report_Date_CMA">#REF!</definedName>
    <definedName name="Incremental_Cost">#REF!</definedName>
    <definedName name="Lifetime_CO2_Emissions">#REF!</definedName>
    <definedName name="Lifetime_Emission_Reductions_ROG_NOx_PM">#REF!</definedName>
    <definedName name="Lifetime_Emissions_Reductions_Tons_ROG_NOx_PM">#REF!</definedName>
    <definedName name="Lifetime_NOx_Emissions">#REF!</definedName>
    <definedName name="Lifetime_NOx_Emissions_Plus_Scrap_Credit">#REF!</definedName>
    <definedName name="Lifetime_PM_Emissions">#REF!</definedName>
    <definedName name="Lifetime_ROG_Emissions">#REF!</definedName>
    <definedName name="Lifetime_ROG_Emissions_Plus_Scrap_Credit">#REF!</definedName>
    <definedName name="Lifetime_Trips_Eliminated">#REF!</definedName>
    <definedName name="Lifetime_Trips_Reduced">#REF!</definedName>
    <definedName name="Lifetime_VMT_Reduction">#REF!</definedName>
    <definedName name="Lifetime_Weighted_PM_Emissions">#REF!</definedName>
    <definedName name="Lifetime_Weighted_PM_Emissions_Plus_Scrap_Credit">#REF!</definedName>
    <definedName name="Local_Clean_Air_Planning_Points">#REF!</definedName>
    <definedName name="New_Vehicle_NOx_Emission_Factor__gr_yr">#REF!</definedName>
    <definedName name="New_Vehicle_PM_Emission_Factor__gr_mi">#REF!</definedName>
    <definedName name="New_Vehicle_ROG_Emission_Factor__gr_yr">#REF!</definedName>
    <definedName name="New_Vehicle_ROG_Emission_Factor_gr_yr">#REF!</definedName>
    <definedName name="NOx_Emis_Reductions_from_HD_Vehicles">#REF!</definedName>
    <definedName name="NOx_Running_Emission_Factor">#REF!</definedName>
    <definedName name="NOx_Trip_Factor">#REF!</definedName>
    <definedName name="Number_New_Vehicles_Purchased">#REF!</definedName>
    <definedName name="Number_of_New_Vehicles">#REF!</definedName>
    <definedName name="Number_Vehicles_Repowered">#REF!</definedName>
    <definedName name="Number_Vehicles_Required_Scrapped">#REF!</definedName>
    <definedName name="Number_Vehicles_Retrofit">#REF!</definedName>
    <definedName name="Number_Vehicles_Voluntarily_Scrapped">#REF!</definedName>
    <definedName name="Other_Project_Attributes_Points">#REF!</definedName>
    <definedName name="Percent_Vehicles_Scrapped">#REF!</definedName>
    <definedName name="PM_Emis_Reductions_from_HD_Vehicles">#REF!</definedName>
    <definedName name="PM_Exhaust_Emissions">#REF!</definedName>
    <definedName name="PM_Exhaust_Factor">#REF!</definedName>
    <definedName name="PM_Tire_Wear_Factor">#REF!</definedName>
    <definedName name="PM10_Emission_Factor">#REF!</definedName>
    <definedName name="_xlnm.Print_Area" localSheetId="0">Instructions!$A$1:$L$61</definedName>
    <definedName name="Project_Sponsor">#REF!</definedName>
    <definedName name="Project_Sponsor_Address">#REF!</definedName>
    <definedName name="Project_Sponsor_City">#REF!</definedName>
    <definedName name="Project_Sponsor_City_Zip">#REF!</definedName>
    <definedName name="Project_Sponsor_Contact">#REF!</definedName>
    <definedName name="Project_Sponsor_County">#REF!</definedName>
    <definedName name="Project_Sponsor_Email">#REF!</definedName>
    <definedName name="Project_Sponsor_Phone_Number">#REF!</definedName>
    <definedName name="Project_Sponsor_Zip_Code">#REF!</definedName>
    <definedName name="Project_Start_Date">#REF!</definedName>
    <definedName name="Project_Title">#REF!</definedName>
    <definedName name="Project_Type_Code">#REF!</definedName>
    <definedName name="Promote_Alternative_Transportation_Modes">#REF!</definedName>
    <definedName name="Public_Private">#REF!</definedName>
    <definedName name="Ratio_Scrapped_HDV_to_New">#REF!</definedName>
    <definedName name="ROG_Emis_Reductions_from_HD_Vehicles">#REF!</definedName>
    <definedName name="ROG_Running_Emission_Factor">#REF!</definedName>
    <definedName name="ROG_Trip_Factor">#REF!</definedName>
    <definedName name="Scrap_Benefit_Percent">#REF!</definedName>
    <definedName name="Scrapping_Required">#REF!</definedName>
    <definedName name="Scrapping_Voluntarily">#REF!</definedName>
    <definedName name="Shuttle_Van_Days_Yr">#REF!</definedName>
    <definedName name="Shuttle_Van_Emissions">#REF!</definedName>
    <definedName name="Shuttle_Van_NOx_Running_Emissions">#REF!</definedName>
    <definedName name="Shuttle_Van_NOx_Trip_Emissions">#REF!</definedName>
    <definedName name="Shuttle_Van_PM_Emission_Factor">#REF!</definedName>
    <definedName name="Shuttle_Van_PM_Emissions">#REF!</definedName>
    <definedName name="Shuttle_Van_ROG_Running_Emissions">#REF!</definedName>
    <definedName name="Shuttle_Van_ROG_Trip_Emissions">#REF!</definedName>
    <definedName name="Shuttle_Van_Trip_Length">#REF!</definedName>
    <definedName name="Shuttle_Van_Trips">#REF!</definedName>
    <definedName name="TFCA_Cost_40_Percent">#REF!</definedName>
    <definedName name="TFCA_Cost_60_Percent">#REF!</definedName>
    <definedName name="TFCA_Cost_Effectiveness">#REF!</definedName>
    <definedName name="TFCA_Funding_Effectiveness_Points">#REF!</definedName>
    <definedName name="TFCA_Weighted_Cost_Effectiveness">#REF!</definedName>
    <definedName name="Total_Cost_Effectiveness">#REF!</definedName>
    <definedName name="Total_New_EVs">#REF!</definedName>
    <definedName name="Total_Number_Vehicles_Scrapped">#REF!</definedName>
    <definedName name="Total_PM_Emissions__gr.">#REF!</definedName>
    <definedName name="Total_PM_Emissions_Tons">#REF!</definedName>
    <definedName name="Total_Points">#REF!</definedName>
    <definedName name="Total_Project_Cost">#REF!</definedName>
    <definedName name="Total_TFCA_Cost">#REF!</definedName>
    <definedName name="VMT_w__Project">#REF!</definedName>
    <definedName name="VMT_w_o_Project">#REF!</definedName>
    <definedName name="Yrs_Effectiveness" localSheetId="0">#REF!</definedName>
    <definedName name="Yrs_Effectiveness">'[1]CE Calcs'!$K$2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6" l="1"/>
  <c r="B30" i="16"/>
  <c r="B29" i="16"/>
  <c r="AG26" i="15"/>
  <c r="AC35" i="15"/>
  <c r="Q23" i="15"/>
  <c r="Q18" i="15"/>
  <c r="BB99" i="15"/>
  <c r="BA99" i="15"/>
  <c r="AZ99" i="15"/>
  <c r="AY99" i="15"/>
  <c r="AX99" i="15"/>
  <c r="AW99" i="15"/>
  <c r="AV99" i="15"/>
  <c r="AU99" i="15"/>
  <c r="AT99" i="15"/>
  <c r="AS99" i="15"/>
  <c r="AR99" i="15"/>
  <c r="AQ99" i="15"/>
  <c r="AP99" i="15"/>
  <c r="AO99" i="15"/>
  <c r="AN99" i="15"/>
  <c r="AM99" i="15"/>
  <c r="AK99" i="15"/>
  <c r="AJ99" i="15"/>
  <c r="AI99" i="15"/>
  <c r="AH99" i="15"/>
  <c r="AF99" i="15"/>
  <c r="AE99" i="15"/>
  <c r="AD99" i="15"/>
  <c r="AB99" i="15"/>
  <c r="AA99" i="15"/>
  <c r="Z99" i="15"/>
  <c r="Y99" i="15"/>
  <c r="X99" i="15"/>
  <c r="W99" i="15"/>
  <c r="V99" i="15"/>
  <c r="U99" i="15"/>
  <c r="T99" i="15"/>
  <c r="S99" i="15"/>
  <c r="R99" i="15"/>
  <c r="P99" i="15"/>
  <c r="O99" i="15"/>
  <c r="N99" i="15"/>
  <c r="M99" i="15"/>
  <c r="L99" i="15"/>
  <c r="K99" i="15"/>
  <c r="J99" i="15"/>
  <c r="I99" i="15"/>
  <c r="H99" i="15"/>
  <c r="G99" i="15"/>
  <c r="BC98" i="15"/>
  <c r="AL98" i="15"/>
  <c r="AG98" i="15"/>
  <c r="AC98" i="15"/>
  <c r="Q98" i="15"/>
  <c r="BC97" i="15"/>
  <c r="AL97" i="15"/>
  <c r="AG97" i="15"/>
  <c r="AC97" i="15"/>
  <c r="Q97" i="15"/>
  <c r="BC96" i="15"/>
  <c r="AL96" i="15"/>
  <c r="AG96" i="15"/>
  <c r="AC96" i="15"/>
  <c r="Q96" i="15"/>
  <c r="BC95" i="15"/>
  <c r="AL95" i="15"/>
  <c r="AG95" i="15"/>
  <c r="AC95" i="15"/>
  <c r="Q95" i="15"/>
  <c r="BC94" i="15"/>
  <c r="AL94" i="15"/>
  <c r="AG94" i="15"/>
  <c r="AC94" i="15"/>
  <c r="Q94" i="15"/>
  <c r="BC93" i="15"/>
  <c r="AL93" i="15"/>
  <c r="AG93" i="15"/>
  <c r="AC93" i="15"/>
  <c r="Q93" i="15"/>
  <c r="BC92" i="15"/>
  <c r="AL92" i="15"/>
  <c r="AG92" i="15"/>
  <c r="AC92" i="15"/>
  <c r="Q92" i="15"/>
  <c r="BC91" i="15"/>
  <c r="AL91" i="15"/>
  <c r="AG91" i="15"/>
  <c r="AC91" i="15"/>
  <c r="Q91" i="15"/>
  <c r="BC90" i="15"/>
  <c r="AL90" i="15"/>
  <c r="AG90" i="15"/>
  <c r="AC90" i="15"/>
  <c r="Q90" i="15"/>
  <c r="BC89" i="15"/>
  <c r="AL89" i="15"/>
  <c r="AG89" i="15"/>
  <c r="AC89" i="15"/>
  <c r="Q89" i="15"/>
  <c r="BC88" i="15"/>
  <c r="AL88" i="15"/>
  <c r="AG88" i="15"/>
  <c r="AC88" i="15"/>
  <c r="Q88" i="15"/>
  <c r="BC87" i="15"/>
  <c r="AL87" i="15"/>
  <c r="AG87" i="15"/>
  <c r="AC87" i="15"/>
  <c r="Q87" i="15"/>
  <c r="BC86" i="15"/>
  <c r="AL86" i="15"/>
  <c r="AG86" i="15"/>
  <c r="AC86" i="15"/>
  <c r="Q86" i="15"/>
  <c r="BC85" i="15"/>
  <c r="AL85" i="15"/>
  <c r="AG85" i="15"/>
  <c r="AC85" i="15"/>
  <c r="Q85" i="15"/>
  <c r="BC84" i="15"/>
  <c r="AL84" i="15"/>
  <c r="AG84" i="15"/>
  <c r="AC84" i="15"/>
  <c r="Q84" i="15"/>
  <c r="BU81" i="15"/>
  <c r="BT81" i="15"/>
  <c r="BS81" i="15"/>
  <c r="BR81" i="15"/>
  <c r="BQ81" i="15"/>
  <c r="BP81" i="15"/>
  <c r="BO81" i="15"/>
  <c r="BN81" i="15"/>
  <c r="BM81" i="15"/>
  <c r="BL81" i="15"/>
  <c r="BK81" i="15"/>
  <c r="BJ81" i="15"/>
  <c r="BI81" i="15"/>
  <c r="BH81" i="15"/>
  <c r="BG81" i="15"/>
  <c r="BF81" i="15"/>
  <c r="BE81" i="15"/>
  <c r="BD81" i="15"/>
  <c r="BB81" i="15"/>
  <c r="BA81" i="15"/>
  <c r="AZ81" i="15"/>
  <c r="AY81" i="15"/>
  <c r="AX81" i="15"/>
  <c r="AW81" i="15"/>
  <c r="AV81" i="15"/>
  <c r="AU81" i="15"/>
  <c r="AT81" i="15"/>
  <c r="AS81" i="15"/>
  <c r="AR81" i="15"/>
  <c r="AQ81" i="15"/>
  <c r="AP81" i="15"/>
  <c r="AO81" i="15"/>
  <c r="AN81" i="15"/>
  <c r="AM81" i="15"/>
  <c r="AK81" i="15"/>
  <c r="AJ81" i="15"/>
  <c r="AI81" i="15"/>
  <c r="AH81" i="15"/>
  <c r="AF81" i="15"/>
  <c r="AE81" i="15"/>
  <c r="AD81" i="15"/>
  <c r="AB81" i="15"/>
  <c r="AA81" i="15"/>
  <c r="Z81" i="15"/>
  <c r="Y81" i="15"/>
  <c r="X81" i="15"/>
  <c r="W81" i="15"/>
  <c r="V81" i="15"/>
  <c r="U81" i="15"/>
  <c r="T81" i="15"/>
  <c r="S81" i="15"/>
  <c r="R81" i="15"/>
  <c r="P81" i="15"/>
  <c r="O81" i="15"/>
  <c r="N81" i="15"/>
  <c r="M81" i="15"/>
  <c r="L81" i="15"/>
  <c r="K81" i="15"/>
  <c r="J81" i="15"/>
  <c r="I81" i="15"/>
  <c r="H81" i="15"/>
  <c r="G81" i="15"/>
  <c r="BC80" i="15"/>
  <c r="AL80" i="15"/>
  <c r="AG80" i="15"/>
  <c r="AC80" i="15"/>
  <c r="Q80" i="15"/>
  <c r="BC79" i="15"/>
  <c r="AL79" i="15"/>
  <c r="AG79" i="15"/>
  <c r="AC79" i="15"/>
  <c r="Q79" i="15"/>
  <c r="BC78" i="15"/>
  <c r="AL78" i="15"/>
  <c r="AG78" i="15"/>
  <c r="AC78" i="15"/>
  <c r="Q78" i="15"/>
  <c r="BC77" i="15"/>
  <c r="AL77" i="15"/>
  <c r="AG77" i="15"/>
  <c r="AC77" i="15"/>
  <c r="Q77" i="15"/>
  <c r="BC76" i="15"/>
  <c r="AL76" i="15"/>
  <c r="AG76" i="15"/>
  <c r="AC76" i="15"/>
  <c r="Q76" i="15"/>
  <c r="BC75" i="15"/>
  <c r="AL75" i="15"/>
  <c r="AG75" i="15"/>
  <c r="AC75" i="15"/>
  <c r="Q75" i="15"/>
  <c r="BC74" i="15"/>
  <c r="AL74" i="15"/>
  <c r="AG74" i="15"/>
  <c r="AC74" i="15"/>
  <c r="Q74" i="15"/>
  <c r="BC73" i="15"/>
  <c r="AL73" i="15"/>
  <c r="AG73" i="15"/>
  <c r="AC73" i="15"/>
  <c r="Q73" i="15"/>
  <c r="BC72" i="15"/>
  <c r="AL72" i="15"/>
  <c r="AG72" i="15"/>
  <c r="AC72" i="15"/>
  <c r="Q72" i="15"/>
  <c r="BC71" i="15"/>
  <c r="AL71" i="15"/>
  <c r="AG71" i="15"/>
  <c r="AC71" i="15"/>
  <c r="Q71" i="15"/>
  <c r="BC70" i="15"/>
  <c r="AL70" i="15"/>
  <c r="AG70" i="15"/>
  <c r="AC70" i="15"/>
  <c r="Q70" i="15"/>
  <c r="BC69" i="15"/>
  <c r="AL69" i="15"/>
  <c r="AG69" i="15"/>
  <c r="AC69" i="15"/>
  <c r="Q69" i="15"/>
  <c r="BC68" i="15"/>
  <c r="AL68" i="15"/>
  <c r="AG68" i="15"/>
  <c r="AC68" i="15"/>
  <c r="Q68" i="15"/>
  <c r="BC67" i="15"/>
  <c r="AL67" i="15"/>
  <c r="AG67" i="15"/>
  <c r="AC67" i="15"/>
  <c r="Q67" i="15"/>
  <c r="BC66" i="15"/>
  <c r="AL66" i="15"/>
  <c r="AG66" i="15"/>
  <c r="AC66" i="15"/>
  <c r="Q66" i="15"/>
  <c r="BC65" i="15"/>
  <c r="AL65" i="15"/>
  <c r="AG65" i="15"/>
  <c r="AC65" i="15"/>
  <c r="Q65" i="15"/>
  <c r="BC64" i="15"/>
  <c r="AL64" i="15"/>
  <c r="AG64" i="15"/>
  <c r="AC64" i="15"/>
  <c r="Q64" i="15"/>
  <c r="BC63" i="15"/>
  <c r="AL63" i="15"/>
  <c r="AG63" i="15"/>
  <c r="AC63" i="15"/>
  <c r="Q63" i="15"/>
  <c r="BC62" i="15"/>
  <c r="AL62" i="15"/>
  <c r="AG62" i="15"/>
  <c r="AC62" i="15"/>
  <c r="Q62" i="15"/>
  <c r="BC61" i="15"/>
  <c r="AL61" i="15"/>
  <c r="AG61" i="15"/>
  <c r="AC61" i="15"/>
  <c r="Q61" i="15"/>
  <c r="BC60" i="15"/>
  <c r="AL60" i="15"/>
  <c r="AG60" i="15"/>
  <c r="AC60" i="15"/>
  <c r="Q60" i="15"/>
  <c r="BC59" i="15"/>
  <c r="AL59" i="15"/>
  <c r="AG59" i="15"/>
  <c r="AC59" i="15"/>
  <c r="Q59" i="15"/>
  <c r="BC58" i="15"/>
  <c r="AL58" i="15"/>
  <c r="AG58" i="15"/>
  <c r="AC58" i="15"/>
  <c r="Q58" i="15"/>
  <c r="BC57" i="15"/>
  <c r="AL57" i="15"/>
  <c r="AG57" i="15"/>
  <c r="AC57" i="15"/>
  <c r="Q57" i="15"/>
  <c r="BC56" i="15"/>
  <c r="AL56" i="15"/>
  <c r="AG56" i="15"/>
  <c r="AC56" i="15"/>
  <c r="Q56" i="15"/>
  <c r="BC55" i="15"/>
  <c r="AL55" i="15"/>
  <c r="AG55" i="15"/>
  <c r="AC55" i="15"/>
  <c r="Q55" i="15"/>
  <c r="BC54" i="15"/>
  <c r="AL54" i="15"/>
  <c r="AG54" i="15"/>
  <c r="AC54" i="15"/>
  <c r="Q54" i="15"/>
  <c r="BC53" i="15"/>
  <c r="AL53" i="15"/>
  <c r="AG53" i="15"/>
  <c r="AC53" i="15"/>
  <c r="Q53" i="15"/>
  <c r="BC52" i="15"/>
  <c r="AL52" i="15"/>
  <c r="AG52" i="15"/>
  <c r="AC52" i="15"/>
  <c r="Q52" i="15"/>
  <c r="BC51" i="15"/>
  <c r="AL51" i="15"/>
  <c r="AG51" i="15"/>
  <c r="AC51" i="15"/>
  <c r="Q51" i="15"/>
  <c r="BU48" i="15"/>
  <c r="BT48" i="15"/>
  <c r="BS48" i="15"/>
  <c r="BR48" i="15"/>
  <c r="BQ48" i="15"/>
  <c r="BP48" i="15"/>
  <c r="BO48" i="15"/>
  <c r="BN48" i="15"/>
  <c r="BM48" i="15"/>
  <c r="BL48" i="15"/>
  <c r="BK48" i="15"/>
  <c r="BJ48" i="15"/>
  <c r="BI48" i="15"/>
  <c r="BH48" i="15"/>
  <c r="BG48" i="15"/>
  <c r="BF48" i="15"/>
  <c r="BE48" i="15"/>
  <c r="BD48" i="15"/>
  <c r="BB48" i="15"/>
  <c r="BA48" i="15"/>
  <c r="AZ48" i="15"/>
  <c r="AY48" i="15"/>
  <c r="AX48" i="15"/>
  <c r="AW48" i="15"/>
  <c r="AV48" i="15"/>
  <c r="AU48" i="15"/>
  <c r="AT48" i="15"/>
  <c r="AS48" i="15"/>
  <c r="AR48" i="15"/>
  <c r="AQ48" i="15"/>
  <c r="AP48" i="15"/>
  <c r="AO48" i="15"/>
  <c r="AN48" i="15"/>
  <c r="AM48" i="15"/>
  <c r="AK48" i="15"/>
  <c r="AJ48" i="15"/>
  <c r="AI48" i="15"/>
  <c r="AH48" i="15"/>
  <c r="AF48" i="15"/>
  <c r="AE48" i="15"/>
  <c r="AD48" i="15"/>
  <c r="AB48" i="15"/>
  <c r="AA48" i="15"/>
  <c r="Z48" i="15"/>
  <c r="Y48" i="15"/>
  <c r="X48" i="15"/>
  <c r="W48" i="15"/>
  <c r="V48" i="15"/>
  <c r="U48" i="15"/>
  <c r="T48" i="15"/>
  <c r="S48" i="15"/>
  <c r="R48" i="15"/>
  <c r="P48" i="15"/>
  <c r="O48" i="15"/>
  <c r="N48" i="15"/>
  <c r="M48" i="15"/>
  <c r="L48" i="15"/>
  <c r="K48" i="15"/>
  <c r="J48" i="15"/>
  <c r="I48" i="15"/>
  <c r="H48" i="15"/>
  <c r="G48" i="15"/>
  <c r="BC47" i="15"/>
  <c r="AL47" i="15"/>
  <c r="AG47" i="15"/>
  <c r="AC47" i="15"/>
  <c r="Q47" i="15"/>
  <c r="BC46" i="15"/>
  <c r="AL46" i="15"/>
  <c r="AG46" i="15"/>
  <c r="AC46" i="15"/>
  <c r="Q46" i="15"/>
  <c r="BC45" i="15"/>
  <c r="AL45" i="15"/>
  <c r="AG45" i="15"/>
  <c r="AC45" i="15"/>
  <c r="Q45" i="15"/>
  <c r="BC44" i="15"/>
  <c r="AL44" i="15"/>
  <c r="AG44" i="15"/>
  <c r="AC44" i="15"/>
  <c r="Q44" i="15"/>
  <c r="BC43" i="15"/>
  <c r="AL43" i="15"/>
  <c r="AG43" i="15"/>
  <c r="AC43" i="15"/>
  <c r="Q43" i="15"/>
  <c r="BC42" i="15"/>
  <c r="AL42" i="15"/>
  <c r="AG42" i="15"/>
  <c r="AC42" i="15"/>
  <c r="Q42" i="15"/>
  <c r="BC41" i="15"/>
  <c r="AL41" i="15"/>
  <c r="AG41" i="15"/>
  <c r="AC41" i="15"/>
  <c r="Q41" i="15"/>
  <c r="BC40" i="15"/>
  <c r="AL40" i="15"/>
  <c r="AG40" i="15"/>
  <c r="AC40" i="15"/>
  <c r="Q40" i="15"/>
  <c r="BC39" i="15"/>
  <c r="AL39" i="15"/>
  <c r="AG39" i="15"/>
  <c r="AC39" i="15"/>
  <c r="Q39" i="15"/>
  <c r="BC38" i="15"/>
  <c r="AL38" i="15"/>
  <c r="AG38" i="15"/>
  <c r="AC38" i="15"/>
  <c r="Q38" i="15"/>
  <c r="BC37" i="15"/>
  <c r="AL37" i="15"/>
  <c r="AG37" i="15"/>
  <c r="AC37" i="15"/>
  <c r="Q37" i="15"/>
  <c r="BC36" i="15"/>
  <c r="AL36" i="15"/>
  <c r="AG36" i="15"/>
  <c r="AC36" i="15"/>
  <c r="Q36" i="15"/>
  <c r="BC35" i="15"/>
  <c r="AL35" i="15"/>
  <c r="AG35" i="15"/>
  <c r="Q35" i="15"/>
  <c r="BC34" i="15"/>
  <c r="AL34" i="15"/>
  <c r="AG34" i="15"/>
  <c r="AC34" i="15"/>
  <c r="Q34" i="15"/>
  <c r="BC33" i="15"/>
  <c r="AL33" i="15"/>
  <c r="AG33" i="15"/>
  <c r="AC33" i="15"/>
  <c r="Q33" i="15"/>
  <c r="BC32" i="15"/>
  <c r="AL32" i="15"/>
  <c r="AG32" i="15"/>
  <c r="AC32" i="15"/>
  <c r="Q32" i="15"/>
  <c r="BC31" i="15"/>
  <c r="AL31" i="15"/>
  <c r="AG31" i="15"/>
  <c r="AC31" i="15"/>
  <c r="Q31" i="15"/>
  <c r="BC30" i="15"/>
  <c r="AL30" i="15"/>
  <c r="AG30" i="15"/>
  <c r="AC30" i="15"/>
  <c r="Q30" i="15"/>
  <c r="BC29" i="15"/>
  <c r="AL29" i="15"/>
  <c r="AG29" i="15"/>
  <c r="AC29" i="15"/>
  <c r="Q29" i="15"/>
  <c r="BC28" i="15"/>
  <c r="AL28" i="15"/>
  <c r="AG28" i="15"/>
  <c r="AC28" i="15"/>
  <c r="Q28" i="15"/>
  <c r="BC27" i="15"/>
  <c r="AL27" i="15"/>
  <c r="AG27" i="15"/>
  <c r="AC27" i="15"/>
  <c r="Q27" i="15"/>
  <c r="BC26" i="15"/>
  <c r="AL26" i="15"/>
  <c r="AC26" i="15"/>
  <c r="Q26" i="15"/>
  <c r="BC25" i="15"/>
  <c r="AL25" i="15"/>
  <c r="AG25" i="15"/>
  <c r="AC25" i="15"/>
  <c r="Q25" i="15"/>
  <c r="BC24" i="15"/>
  <c r="AL24" i="15"/>
  <c r="AG24" i="15"/>
  <c r="AC24" i="15"/>
  <c r="Q24" i="15"/>
  <c r="BC23" i="15"/>
  <c r="AL23" i="15"/>
  <c r="AG23" i="15"/>
  <c r="AC23" i="15"/>
  <c r="BC22" i="15"/>
  <c r="AL22" i="15"/>
  <c r="AG22" i="15"/>
  <c r="AC22" i="15"/>
  <c r="Q22" i="15"/>
  <c r="BC21" i="15"/>
  <c r="AL21" i="15"/>
  <c r="AG21" i="15"/>
  <c r="AC21" i="15"/>
  <c r="Q21" i="15"/>
  <c r="BC20" i="15"/>
  <c r="AL20" i="15"/>
  <c r="AG20" i="15"/>
  <c r="AC20" i="15"/>
  <c r="Q20" i="15"/>
  <c r="BC19" i="15"/>
  <c r="AL19" i="15"/>
  <c r="AG19" i="15"/>
  <c r="AC19" i="15"/>
  <c r="Q19" i="15"/>
  <c r="BC18" i="15"/>
  <c r="AL18" i="15"/>
  <c r="AG18" i="15"/>
  <c r="AC18" i="15"/>
  <c r="I11" i="4"/>
  <c r="I13" i="4"/>
  <c r="I14" i="4"/>
  <c r="I15" i="4"/>
  <c r="I16" i="4"/>
  <c r="I17" i="4"/>
  <c r="I12" i="4"/>
  <c r="I18" i="4"/>
  <c r="I19" i="4"/>
  <c r="I20" i="4"/>
  <c r="AC99" i="15" l="1"/>
  <c r="Q99" i="15"/>
  <c r="K14" i="4" s="1"/>
  <c r="AC48" i="15"/>
  <c r="Q48" i="15"/>
  <c r="AG99" i="15"/>
  <c r="M14" i="4" s="1"/>
  <c r="BC99" i="15"/>
  <c r="J14" i="4" s="1"/>
  <c r="AG48" i="15"/>
  <c r="AL48" i="15"/>
  <c r="BC48" i="15"/>
  <c r="BC81" i="15"/>
  <c r="L14" i="4"/>
  <c r="AL99" i="15"/>
  <c r="N14" i="4" s="1"/>
  <c r="Q81" i="15"/>
  <c r="K16" i="4" s="1"/>
  <c r="AG81" i="15"/>
  <c r="M13" i="4" s="1"/>
  <c r="AL81" i="15"/>
  <c r="AC81" i="15"/>
  <c r="L13" i="4" s="1"/>
  <c r="K19" i="4"/>
  <c r="K15" i="4"/>
  <c r="M19" i="4"/>
  <c r="M15" i="4" l="1"/>
  <c r="N15" i="4"/>
  <c r="J12" i="4"/>
  <c r="K17" i="4"/>
  <c r="K20" i="4"/>
  <c r="K12" i="4"/>
  <c r="M17" i="4"/>
  <c r="L12" i="4"/>
  <c r="L17" i="4"/>
  <c r="M18" i="4"/>
  <c r="L20" i="4"/>
  <c r="M16" i="4"/>
  <c r="M12" i="4"/>
  <c r="L18" i="4"/>
  <c r="L19" i="4"/>
  <c r="K18" i="4"/>
  <c r="K13" i="4"/>
  <c r="L16" i="4"/>
  <c r="M20" i="4"/>
  <c r="L15" i="4"/>
  <c r="L11" i="4"/>
  <c r="M11" i="4"/>
  <c r="K11" i="4"/>
  <c r="R16" i="4"/>
  <c r="S11" i="4"/>
  <c r="S18" i="4"/>
  <c r="R19" i="4"/>
  <c r="Q20" i="4"/>
  <c r="P17" i="4"/>
  <c r="J20" i="4" l="1"/>
  <c r="J16" i="4"/>
  <c r="J18" i="4"/>
  <c r="J13" i="4"/>
  <c r="J17" i="4"/>
  <c r="N17" i="4"/>
  <c r="N18" i="4"/>
  <c r="N20" i="4"/>
  <c r="N12" i="4"/>
  <c r="N19" i="4"/>
  <c r="N11" i="4"/>
  <c r="N16" i="4"/>
  <c r="N13" i="4"/>
  <c r="J11" i="4"/>
  <c r="J19" i="4"/>
  <c r="J15" i="4"/>
  <c r="R12" i="4"/>
  <c r="P18" i="4"/>
  <c r="P14" i="4"/>
  <c r="S19" i="4"/>
  <c r="S15" i="4"/>
  <c r="R20" i="4"/>
  <c r="O18" i="4"/>
  <c r="O11" i="4"/>
  <c r="O15" i="4"/>
  <c r="O19" i="4"/>
  <c r="Q13" i="4"/>
  <c r="Q17" i="4"/>
  <c r="P11" i="4"/>
  <c r="O12" i="4"/>
  <c r="S12" i="4"/>
  <c r="R13" i="4"/>
  <c r="Q14" i="4"/>
  <c r="P15" i="4"/>
  <c r="O16" i="4"/>
  <c r="S16" i="4"/>
  <c r="R17" i="4"/>
  <c r="Q18" i="4"/>
  <c r="P19" i="4"/>
  <c r="O20" i="4"/>
  <c r="S20" i="4"/>
  <c r="Q11" i="4"/>
  <c r="P12" i="4"/>
  <c r="O13" i="4"/>
  <c r="S13" i="4"/>
  <c r="R14" i="4"/>
  <c r="Q15" i="4"/>
  <c r="P16" i="4"/>
  <c r="O17" i="4"/>
  <c r="S17" i="4"/>
  <c r="R18" i="4"/>
  <c r="Q19" i="4"/>
  <c r="P20" i="4"/>
  <c r="R11" i="4"/>
  <c r="Q12" i="4"/>
  <c r="P13" i="4"/>
  <c r="O14" i="4"/>
  <c r="S14" i="4"/>
  <c r="R15" i="4"/>
  <c r="Q16" i="4"/>
  <c r="H11" i="4" l="1"/>
  <c r="A38" i="4" s="1"/>
  <c r="B38" i="4" l="1"/>
  <c r="C6" i="3"/>
  <c r="C12" i="3" l="1"/>
  <c r="F12" i="3"/>
  <c r="E6" i="3" l="1"/>
  <c r="D6" i="3"/>
  <c r="G6" i="3"/>
  <c r="D12" i="3"/>
  <c r="G12" i="3"/>
  <c r="E12" i="3"/>
  <c r="F6" i="3" l="1"/>
  <c r="H12" i="4" l="1"/>
  <c r="H13" i="4"/>
  <c r="H14" i="4"/>
  <c r="H15" i="4"/>
  <c r="H16" i="4"/>
  <c r="H17" i="4"/>
  <c r="H18" i="4"/>
  <c r="H19" i="4"/>
  <c r="H20" i="4"/>
  <c r="D41" i="4" l="1"/>
  <c r="D40" i="4"/>
  <c r="D44" i="4"/>
  <c r="D45" i="4"/>
  <c r="D42" i="4"/>
  <c r="D46" i="4"/>
  <c r="D39" i="4"/>
  <c r="D43" i="4"/>
  <c r="D47" i="4"/>
  <c r="A43" i="4"/>
  <c r="A47" i="4"/>
  <c r="A40" i="4"/>
  <c r="A44" i="4"/>
  <c r="A41" i="4"/>
  <c r="A45" i="4"/>
  <c r="A42" i="4"/>
  <c r="A46" i="4"/>
  <c r="E38" i="4"/>
  <c r="E39" i="4"/>
  <c r="E43" i="4"/>
  <c r="E47" i="4"/>
  <c r="E40" i="4"/>
  <c r="E44" i="4"/>
  <c r="E41" i="4"/>
  <c r="E45" i="4"/>
  <c r="E42" i="4"/>
  <c r="E46" i="4"/>
  <c r="H21" i="4"/>
  <c r="A39" i="4"/>
  <c r="G21" i="4"/>
  <c r="C39" i="4" l="1"/>
  <c r="C41" i="4"/>
  <c r="C40" i="4"/>
  <c r="C47" i="4"/>
  <c r="D38" i="4"/>
  <c r="E48" i="4"/>
  <c r="F28" i="4" s="1"/>
  <c r="B35" i="16" s="1"/>
  <c r="D48" i="4" l="1"/>
  <c r="B43" i="4"/>
  <c r="B45" i="4"/>
  <c r="B42" i="4"/>
  <c r="B47" i="4"/>
  <c r="B46" i="4"/>
  <c r="B44" i="4"/>
  <c r="B39" i="4"/>
  <c r="B41" i="4"/>
  <c r="C45" i="4"/>
  <c r="C43" i="4"/>
  <c r="C38" i="4"/>
  <c r="B40" i="4"/>
  <c r="C46" i="4"/>
  <c r="C44" i="4"/>
  <c r="C42" i="4"/>
  <c r="G28" i="4"/>
  <c r="C48" i="4" l="1"/>
  <c r="B48" i="4"/>
  <c r="F25" i="4" l="1"/>
  <c r="B33" i="16" s="1"/>
  <c r="F26" i="4"/>
  <c r="F27" i="4"/>
  <c r="G27" i="4" s="1"/>
  <c r="G26" i="4" l="1"/>
  <c r="B34" i="16"/>
  <c r="G25" i="4"/>
  <c r="A48" i="4"/>
  <c r="F24" i="4" s="1"/>
  <c r="B32" i="16" s="1"/>
  <c r="F29" i="4" l="1"/>
  <c r="G29" i="4" s="1"/>
  <c r="G30" i="4" s="1"/>
  <c r="B36" i="16" s="1"/>
  <c r="G24" i="4"/>
  <c r="G31" i="4" s="1"/>
  <c r="B37" i="16" s="1"/>
</calcChain>
</file>

<file path=xl/sharedStrings.xml><?xml version="1.0" encoding="utf-8"?>
<sst xmlns="http://schemas.openxmlformats.org/spreadsheetml/2006/main" count="1124" uniqueCount="266">
  <si>
    <t>ELECTRIC VEHICLE (EV) INFRASTRUCTURE PROJECTS</t>
  </si>
  <si>
    <t>FYE 2027 TFCA 40% Fund Worksheet</t>
  </si>
  <si>
    <t>Version 2027, Updated 2/2/2026</t>
  </si>
  <si>
    <r>
      <t xml:space="preserve">Detailed instructions are available in </t>
    </r>
    <r>
      <rPr>
        <b/>
        <sz val="11"/>
        <rFont val="Arial"/>
        <family val="2"/>
      </rPr>
      <t>Appendix H</t>
    </r>
    <r>
      <rPr>
        <sz val="11"/>
        <rFont val="Arial"/>
        <family val="2"/>
      </rPr>
      <t xml:space="preserve"> of the 40% Fund Expenditure Plan Guidance Fiscal Year Ending 2027 at:</t>
    </r>
  </si>
  <si>
    <t>http://www.baaqmd.gov/tfca4pm</t>
  </si>
  <si>
    <r>
      <t xml:space="preserve">Please use a </t>
    </r>
    <r>
      <rPr>
        <b/>
        <u/>
        <sz val="10"/>
        <rFont val="MS Sans Serif"/>
      </rPr>
      <t>separate</t>
    </r>
    <r>
      <rPr>
        <sz val="11"/>
        <color theme="1"/>
        <rFont val="Calibri"/>
        <family val="2"/>
        <scheme val="minor"/>
      </rPr>
      <t xml:space="preserve"> CE worksheet for components with a different project life.</t>
    </r>
  </si>
  <si>
    <t>General Information Tab:  Complete areas shaded in yellow.</t>
  </si>
  <si>
    <t>Project Number (27XXXYY)</t>
  </si>
  <si>
    <t>Enter project number</t>
  </si>
  <si>
    <t>Project Title</t>
  </si>
  <si>
    <t>Enter a project title</t>
  </si>
  <si>
    <t>Project Type Code (e.g., 7a)</t>
  </si>
  <si>
    <t>Enter code for project type. See Guidance or table above.</t>
  </si>
  <si>
    <t>Project Description</t>
  </si>
  <si>
    <t>Provide answers for who, what, when, and where for the project.</t>
  </si>
  <si>
    <t>County (2-3 character abbreviation)</t>
  </si>
  <si>
    <t>Enter the same abbreviations as used in Project Number.</t>
  </si>
  <si>
    <t>Worksheet Calculated By</t>
  </si>
  <si>
    <t>Enter name of person completing the worksheet.</t>
  </si>
  <si>
    <t>Date of Submission</t>
  </si>
  <si>
    <t>Enter date submitted to the administering agency.</t>
  </si>
  <si>
    <t>Project Sponsor Organization</t>
  </si>
  <si>
    <t>Enter organization responsible for the project.</t>
  </si>
  <si>
    <t>Public Agency? (Y or N)</t>
  </si>
  <si>
    <t>Is the organization a public agency? Enter "Y" for yes and "N" for no.</t>
  </si>
  <si>
    <t>Contact Name</t>
  </si>
  <si>
    <t xml:space="preserve">Enter name of individual responsible for implementing the project. </t>
  </si>
  <si>
    <t>Email Address</t>
  </si>
  <si>
    <t>Enter email address of contact</t>
  </si>
  <si>
    <t>Phone Number</t>
  </si>
  <si>
    <t>Enter phone number of contact</t>
  </si>
  <si>
    <t>Mailing Address</t>
  </si>
  <si>
    <t>Enter mailing address of contact</t>
  </si>
  <si>
    <t>City</t>
  </si>
  <si>
    <t>Enter mailing address city</t>
  </si>
  <si>
    <t>State</t>
  </si>
  <si>
    <t>Enter mailing address state</t>
  </si>
  <si>
    <t>Zip</t>
  </si>
  <si>
    <t>Enter mailing address zip</t>
  </si>
  <si>
    <t>Project Start Date</t>
  </si>
  <si>
    <t>Date work begins on a project. Note: Project must meet Readiness Policy
(Policy #6).</t>
  </si>
  <si>
    <t>Project Completion Date</t>
  </si>
  <si>
    <t>Date the project scope is estimated to be completed. For Service projects’ completion date: a project is completed after its Operational Period is completed. For infrastructure projects’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</si>
  <si>
    <t>Final Report to County</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</si>
  <si>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</si>
  <si>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 xml:space="preserve">TFCA 40% Funds Allocated </t>
  </si>
  <si>
    <t>Auto populated. Total of TFCA 40% Funds allocated to this project.</t>
  </si>
  <si>
    <t xml:space="preserve">Total Project Cost </t>
  </si>
  <si>
    <t>Years Effectiveness</t>
  </si>
  <si>
    <t xml:space="preserve">Auto populated. Equivalent to the administrative period of the grant and used in calculating a project’s Cost Effectiveness. This is different than how long the project will physically last. </t>
  </si>
  <si>
    <t>Em_Red_ROG (tpy)</t>
  </si>
  <si>
    <t>Auto populated. Emissions reduction for reactive organic gases (ROG) (in tons per year).</t>
  </si>
  <si>
    <t>Em_Red_NOx (tpy)</t>
  </si>
  <si>
    <t>Auto populated. Emissions reduction for nitrogen oxides (NOx) (in tons per year).</t>
  </si>
  <si>
    <t>Em_Red_PM10 (tpy)</t>
  </si>
  <si>
    <t>Auto populated. Emissions reduction for particulate matter 10 microns in diameter and smaller (PM10) (in tons per year).</t>
  </si>
  <si>
    <t>Em_Red_CO2 (tpy)</t>
  </si>
  <si>
    <t>Auto populated. Emissions reduction for CO2 (tons per year).</t>
  </si>
  <si>
    <t>Cost_Eff_ROG_NOx_PM ($/ton)</t>
  </si>
  <si>
    <t>Auto populated. The ratio of TFCA funds awarded to the sum of surplus emissions reduced, during a project’s operational period, of ROG, NOx, and PM10</t>
  </si>
  <si>
    <t>Life_C/E_WEIGHTED ($/ton)</t>
  </si>
  <si>
    <t>Auto populated. The ratio of TFCA funds awarded to the sum of surplus emissions reduced, during a project’s operational period, of ROG, NOx, and weighted PM10 (which is calculated by multiplying the tailpipe PM emissions by a factor of 20)</t>
  </si>
  <si>
    <t>% in SB 535 DAC?*</t>
  </si>
  <si>
    <t>See "Priority Areas" section for geographic boundaries.</t>
  </si>
  <si>
    <t>% in AB 1550 LIC?*</t>
  </si>
  <si>
    <t>% in AB 617 Communities?*</t>
  </si>
  <si>
    <t>Is the Air District logo requirement applicable? (Y or N)  If "N," please explain.</t>
  </si>
  <si>
    <t>Identify whether a logo can be applied to the project, based on the project type.  Enter "Y" for yes or "N" for no.  If no, please provide explanation.</t>
  </si>
  <si>
    <t>Priority Areas</t>
  </si>
  <si>
    <r>
      <rPr>
        <b/>
        <sz val="10"/>
        <color theme="1"/>
        <rFont val="Arial"/>
        <family val="2"/>
      </rPr>
      <t>Disadvantaged Communities (DAC):</t>
    </r>
    <r>
      <rPr>
        <sz val="10"/>
        <color theme="1"/>
        <rFont val="Arial"/>
        <family val="2"/>
      </rPr>
      <t xml:space="preserve"> for the purpose of SB 535, these areas are designated by the California Environmental Protection Agency as the top 25% most impacted census tracts experiencing disproportionate amounts of pollution, environmental degradation, and socioeconomic and public health conditions as shown in CalEnviroScreen 4.0, census tracts previously identified in the top 25% in CalEnviroScreen 3.0, census tracts with high amounts of pollution and low populations, and federally recognized tribal areas as identified by the Census in the 2021 American Indian Areas Related National Geodatabase. DACs are shown shaded YELLOW and GREEN in the California Climate Investments Priority Populations map. </t>
    </r>
  </si>
  <si>
    <t>https://ww3.arb.ca.gov/cc/capandtrade/auctionproceeds/communityinvestments.htm</t>
  </si>
  <si>
    <r>
      <rPr>
        <b/>
        <sz val="10"/>
        <color theme="1"/>
        <rFont val="Arial"/>
        <family val="2"/>
      </rPr>
      <t>Low-income communities (LIC)</t>
    </r>
    <r>
      <rPr>
        <sz val="10"/>
        <color theme="1"/>
        <rFont val="Arial"/>
        <family val="2"/>
      </rPr>
      <t>: for the purpose of AB 1550, these areas are defined as census
tracts with median household incomes at or below 80 percent of the statewide median income or
with median household incomes at or below the threshold designated as low-income by Housing
and Community Development’s State Income Limits. LICs are shown shaded in BLUE and
GREEN in the California Climate Investments Priority Populations map.</t>
    </r>
  </si>
  <si>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</si>
  <si>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</si>
  <si>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</si>
  <si>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</si>
  <si>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</si>
  <si>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r>
      <t xml:space="preserve">General Information Tab:  </t>
    </r>
    <r>
      <rPr>
        <sz val="10"/>
        <rFont val="Arial"/>
        <family val="2"/>
      </rPr>
      <t>Complete areas shaded in yellow.</t>
    </r>
  </si>
  <si>
    <t>[Please provide answers for who, what, when, and where for the project.]</t>
  </si>
  <si>
    <t>Project Sponsor</t>
  </si>
  <si>
    <t>Project Schedule</t>
  </si>
  <si>
    <t xml:space="preserve">Emissions Reduction, Priority Areas, Logo Applicability </t>
  </si>
  <si>
    <t>Project in SB 535 DAC?*(Y or N)</t>
  </si>
  <si>
    <t>Project in AB 1550 LIC?*(Y or N)</t>
  </si>
  <si>
    <t>Project in AB 617 Community?*(Y or N)</t>
  </si>
  <si>
    <t>*See "Priority Areas" section in the Instructions tab for geographic boundaries.</t>
  </si>
  <si>
    <t>Cost-Effectiveness Inputs</t>
  </si>
  <si>
    <t>Project Number</t>
  </si>
  <si>
    <t># Years Effective</t>
  </si>
  <si>
    <t>Updated 2/2/2026</t>
  </si>
  <si>
    <t>Total TFCA Funding</t>
  </si>
  <si>
    <t>Total Project Cost</t>
  </si>
  <si>
    <t>Calculations Tab: Complete areas shaded in yellow only</t>
  </si>
  <si>
    <t>Emissions Reduction Calculations</t>
  </si>
  <si>
    <t>Step 1 - Emissions of displaced conventional vehicles</t>
  </si>
  <si>
    <t>Charger Information</t>
  </si>
  <si>
    <t>Emission Factors of plug-in hybried or electric vehicle (g/mile)</t>
  </si>
  <si>
    <t>Emission Factors of displaced vehicle (g/mile)</t>
  </si>
  <si>
    <t>Charger ID</t>
  </si>
  <si>
    <t>Description</t>
  </si>
  <si>
    <t>Type</t>
  </si>
  <si>
    <t>Rate (KW)</t>
  </si>
  <si>
    <t>Make</t>
  </si>
  <si>
    <t>Model</t>
  </si>
  <si>
    <t>Annual Usage (kWh)</t>
  </si>
  <si>
    <t>Annual EV miles</t>
  </si>
  <si>
    <t>ROG</t>
  </si>
  <si>
    <t>NOx</t>
  </si>
  <si>
    <t>PM10 Exhaust</t>
  </si>
  <si>
    <t>PM10 Other</t>
  </si>
  <si>
    <t>CO2</t>
  </si>
  <si>
    <t>Level 1 (low)</t>
  </si>
  <si>
    <t>Level 2 (low)</t>
  </si>
  <si>
    <t>Level 2 (high)</t>
  </si>
  <si>
    <t>DC Fast</t>
  </si>
  <si>
    <t>TOTALS</t>
  </si>
  <si>
    <t>Cost-Effectiveness Results</t>
  </si>
  <si>
    <t>Annual</t>
  </si>
  <si>
    <t>Lifetime</t>
  </si>
  <si>
    <t>1. ROG Emissions Reduced</t>
  </si>
  <si>
    <t>Tons</t>
  </si>
  <si>
    <t>2. NOx Emissions Reduced</t>
  </si>
  <si>
    <t>3. PM Emissions Reduced</t>
  </si>
  <si>
    <t>4. Weighted PM Emissions Reduced</t>
  </si>
  <si>
    <t>Weighted Tons</t>
  </si>
  <si>
    <t>5. CO2 Emissions Reduced</t>
  </si>
  <si>
    <t>6. Total Criterial Emission Reductions</t>
  </si>
  <si>
    <t>7. TFCA Unweighted Cost Effectiveness</t>
  </si>
  <si>
    <t>/ton</t>
  </si>
  <si>
    <t>8. TFCA Weighted Cost Effectiveness</t>
  </si>
  <si>
    <t>/weighted ton</t>
  </si>
  <si>
    <t>Continued from above table</t>
  </si>
  <si>
    <t>Step 1 - Emissions of discplaced conventional vehicles</t>
  </si>
  <si>
    <t>Emission Reductions (g/yr)</t>
  </si>
  <si>
    <t>Provide all assumptions, rationales, and references for figures used in calculations.</t>
  </si>
  <si>
    <t>Conversion Factors</t>
  </si>
  <si>
    <t>Grams per Ton</t>
  </si>
  <si>
    <t>grams/ton'</t>
  </si>
  <si>
    <t>Miles / kWh</t>
  </si>
  <si>
    <t>miles/kWh</t>
  </si>
  <si>
    <t>ROG split</t>
  </si>
  <si>
    <t>From EMFAC 2014 CY2017 MDYR2017 vehicles, split of ROG and NOx emissions</t>
  </si>
  <si>
    <t>NOX split</t>
  </si>
  <si>
    <t>Conversions</t>
  </si>
  <si>
    <t>g/ton</t>
  </si>
  <si>
    <t>PM Weighting Factor</t>
  </si>
  <si>
    <t>Gas and Diesel Averaged</t>
  </si>
  <si>
    <t>Total Emissions (inc. evap) (g/mile)</t>
  </si>
  <si>
    <t>Vehicle Type</t>
  </si>
  <si>
    <t xml:space="preserve">ROG </t>
  </si>
  <si>
    <t xml:space="preserve">NOX </t>
  </si>
  <si>
    <t>LDAs</t>
  </si>
  <si>
    <t>Motorcycles</t>
  </si>
  <si>
    <t>Electric</t>
  </si>
  <si>
    <t>ROG (g/mile)</t>
  </si>
  <si>
    <t>NOX (g/mile)</t>
  </si>
  <si>
    <t>PM10 (g/mile)</t>
  </si>
  <si>
    <t>CO2 (g/mile)</t>
  </si>
  <si>
    <t>N/A</t>
  </si>
  <si>
    <t>MDVs</t>
  </si>
  <si>
    <t>2026 - 7 Years</t>
  </si>
  <si>
    <t>LDAs, LDT1s, LDT2s</t>
  </si>
  <si>
    <t>EVs Averaged</t>
  </si>
  <si>
    <t>EV and PHEVs Averaged</t>
  </si>
  <si>
    <t>Source: EMFAC2021 (v1.0.2) Emissions Inventory</t>
  </si>
  <si>
    <t>Region Type: Air District</t>
  </si>
  <si>
    <t>Region: Bay Area AQMD</t>
  </si>
  <si>
    <t>Calendar Year: 2025, 2026, 2027, 2028, 2029</t>
  </si>
  <si>
    <t>Season: Annual</t>
  </si>
  <si>
    <t>Vehicle Category: EMFAC202x</t>
  </si>
  <si>
    <t>Model Year: Aggregate</t>
  </si>
  <si>
    <t xml:space="preserve">Speed: Aggregate </t>
  </si>
  <si>
    <t>Fuel: Gasoline, diesel, electricity, plug-in hybrid</t>
  </si>
  <si>
    <t xml:space="preserve">Output Unit: Tons/operation day </t>
  </si>
  <si>
    <t>Units: miles/day for CVMT and EVMT, trips/day for Trips, kWh/day for Energy Consumption, tons/day for Emissions, 1000 gallons/day for Fuel Consumption</t>
  </si>
  <si>
    <t>Region</t>
  </si>
  <si>
    <t>Calendar Year</t>
  </si>
  <si>
    <t>Vehicle Category</t>
  </si>
  <si>
    <t>Model Year</t>
  </si>
  <si>
    <t>Speed</t>
  </si>
  <si>
    <t>Fuel</t>
  </si>
  <si>
    <t>Population</t>
  </si>
  <si>
    <t>Total VMT</t>
  </si>
  <si>
    <t>CVMT</t>
  </si>
  <si>
    <t>EVMT</t>
  </si>
  <si>
    <t>Trips</t>
  </si>
  <si>
    <t>Energy Consumption</t>
  </si>
  <si>
    <t>NOx_RUNEX</t>
  </si>
  <si>
    <t>NOx_IDLEX</t>
  </si>
  <si>
    <t>NOx_STREX</t>
  </si>
  <si>
    <t>NOx_TOTEX</t>
  </si>
  <si>
    <t>NOX Total</t>
  </si>
  <si>
    <t>PM2.5_RUNEX</t>
  </si>
  <si>
    <t>PM2.5_IDLEX</t>
  </si>
  <si>
    <t>PM2.5_STREX</t>
  </si>
  <si>
    <t>PM2.5_TOTEX</t>
  </si>
  <si>
    <t>PM2.5_PMTW</t>
  </si>
  <si>
    <t>PM2.5_PMBW</t>
  </si>
  <si>
    <t>PM2.5_TOTAL</t>
  </si>
  <si>
    <t>PM10_RUNEX</t>
  </si>
  <si>
    <t>PM10_IDLEX</t>
  </si>
  <si>
    <t>PM10_STREX</t>
  </si>
  <si>
    <t>PM10_TOTEX</t>
  </si>
  <si>
    <t>PM10 Total</t>
  </si>
  <si>
    <t>PM10_PMTW</t>
  </si>
  <si>
    <t>PM10_PMBW</t>
  </si>
  <si>
    <t>PM10_TOTAL</t>
  </si>
  <si>
    <t>CO2_RUNEX</t>
  </si>
  <si>
    <t>CO2_IDLEX</t>
  </si>
  <si>
    <t>CO2_STREX</t>
  </si>
  <si>
    <t>CO2_TOTEX</t>
  </si>
  <si>
    <t>CO2 Total</t>
  </si>
  <si>
    <t>CH4_RUNEX</t>
  </si>
  <si>
    <t>CH4_IDLEX</t>
  </si>
  <si>
    <t>CH4_STREX</t>
  </si>
  <si>
    <t>CH4_TOTEX</t>
  </si>
  <si>
    <t>N2O_RUNEX</t>
  </si>
  <si>
    <t>N2O_IDLEX</t>
  </si>
  <si>
    <t>N2O_STREX</t>
  </si>
  <si>
    <t>N2O_TOTEX</t>
  </si>
  <si>
    <t>ROG_RUNEX</t>
  </si>
  <si>
    <t>ROG_IDLEX</t>
  </si>
  <si>
    <t>ROG_STREX</t>
  </si>
  <si>
    <t>ROG_TOTEX</t>
  </si>
  <si>
    <t>ROG_DIURN</t>
  </si>
  <si>
    <t>ROG_HOTSOAK</t>
  </si>
  <si>
    <t>ROG_RUNLOSS</t>
  </si>
  <si>
    <t>ROG_TOTAL</t>
  </si>
  <si>
    <t>ROG Total</t>
  </si>
  <si>
    <t>TOG_RUNEX</t>
  </si>
  <si>
    <t>TOG_IDLEX</t>
  </si>
  <si>
    <t>TOG_STREX</t>
  </si>
  <si>
    <t>TOG_TOTEX</t>
  </si>
  <si>
    <t>TOG_DIURN</t>
  </si>
  <si>
    <t>TOG_HOTSOAK</t>
  </si>
  <si>
    <t>TOG_RUNLOSS</t>
  </si>
  <si>
    <t>TOG_TOTAL</t>
  </si>
  <si>
    <t>CO_RUNEX</t>
  </si>
  <si>
    <t>CO_IDLEX</t>
  </si>
  <si>
    <t>CO_STREX</t>
  </si>
  <si>
    <t>CO_TOTEX</t>
  </si>
  <si>
    <t>SOx_RUNEX</t>
  </si>
  <si>
    <t>SOx_IDLEX</t>
  </si>
  <si>
    <t>SOx_STREX</t>
  </si>
  <si>
    <t>SOx_TOTEX</t>
  </si>
  <si>
    <t>NH3_RUNEX</t>
  </si>
  <si>
    <t>Fuel Consumption</t>
  </si>
  <si>
    <t>Bay Area AQMD</t>
  </si>
  <si>
    <t>LDA</t>
  </si>
  <si>
    <t>Aggregate</t>
  </si>
  <si>
    <t>Diesel</t>
  </si>
  <si>
    <t>LDT1</t>
  </si>
  <si>
    <t>LDT2</t>
  </si>
  <si>
    <t>Gasoline</t>
  </si>
  <si>
    <t>Total Gas and Diesel</t>
  </si>
  <si>
    <t>Electricity</t>
  </si>
  <si>
    <t>Plug-in Hybrid</t>
  </si>
  <si>
    <t>Total EVs and PHEVs</t>
  </si>
  <si>
    <t>Total Evs</t>
  </si>
  <si>
    <t>Source: EMFAC2017 (v1.0.3) Emissions Inventory</t>
  </si>
  <si>
    <t>Calendar Year: 2021, 2022, 2023, 2024</t>
  </si>
  <si>
    <t>Vehicle Classification: EMFAC2011 Categories</t>
  </si>
  <si>
    <t>Units: miles/day for VMT, trips/day for Trips, tons/day for Emissions, 1000 gallons/day for Fuel Consumption</t>
  </si>
  <si>
    <t>VMT</t>
  </si>
  <si>
    <t>ROG_RESTLOSS</t>
  </si>
  <si>
    <t>TOG_RESTLOSS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</si>
</sst>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1" formatCode="_(* #,##0_);_(* \(#,##0\);_(* &quot;-&quot;_);_(@_)"/>
    <numFmt numFmtId="44" formatCode="_(&quot;$&quot;* #,##0.00_);_(&quot;$&quot;* \(#,##0.00\);_(&quot;$&quot;* &quot;-&quot;??_);_(@_)"/>
    <numFmt numFmtId="43" formatCode="_(* #,##0.00_);_(* \(#,##0.00\);_(* &quot;-&quot;??_);_(@_)"/>
    <numFmt numFmtId="164" formatCode="0.000"/>
    <numFmt numFmtId="165" formatCode="_(&quot;$&quot;* #,##0_);_(&quot;$&quot;* \(#,##0\);_(&quot;$&quot;* &quot;-&quot;??_);_(@_)"/>
    <numFmt numFmtId="166" formatCode="_(* #,##0_);_(* \(#,##0\);_(* &quot;-&quot;??_);_(@_)"/>
    <numFmt numFmtId="167" formatCode="_(&quot;$&quot;* #,##0.000000_);_(&quot;$&quot;* \(#,##0.000000\);_(&quot;$&quot;* &quot;-&quot;??_);_(@_)"/>
    <numFmt numFmtId="168" formatCode="_(* #,##0.0000_);_(* \(#,##0.0000\);_(* &quot;-&quot;??_);_(@_)"/>
    <numFmt numFmtId="169" formatCode="0.00000000000000000000000000000000000000000000000000000000000000000000000000000000000000000000000000000"/>
    <numFmt numFmtId="170" formatCode="0.000000"/>
    <numFmt numFmtId="171" formatCode="_(* #,##0.0000000_);_(* \(#,##0.0000000\);_(* &quot;-&quot;??_);_(@_)"/>
    <numFmt numFmtId="172" formatCode="_(* #,##0.0000000_);_(* \(#,##0.0000000\);_(* &quot;-&quot;???????_);_(@_)"/>
    <numFmt numFmtId="173" formatCode="[&lt;=9999999]###\-####;\(###\)\ ###\-####"/>
    <numFmt numFmtId="174" formatCode="00000"/>
  </numFmts>
  <fonts count="5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1"/>
      <name val="Arial"/>
      <family val="2"/>
    </font>
    <font>
      <sz val="11"/>
      <color theme="1"/>
      <name val="Arial"/>
      <family val="2"/>
    </font>
    <font>
      <b/>
      <sz val="11"/>
      <color theme="1"/>
      <name val="Arial"/>
      <family val="2"/>
    </font>
    <font>
      <sz val="10"/>
      <color theme="1"/>
      <name val="Arial"/>
      <family val="2"/>
    </font>
    <font>
      <b/>
      <sz val="14"/>
      <color theme="1"/>
      <name val="Arial"/>
      <family val="2"/>
    </font>
    <font>
      <b/>
      <sz val="12"/>
      <color theme="1"/>
      <name val="Arial"/>
      <family val="2"/>
    </font>
    <font>
      <sz val="11"/>
      <name val="Calibri"/>
      <family val="2"/>
      <scheme val="minor"/>
    </font>
    <font>
      <b/>
      <sz val="11"/>
      <name val="Calibri"/>
      <family val="2"/>
      <scheme val="minor"/>
    </font>
    <font>
      <i/>
      <sz val="10"/>
      <name val="Calibri"/>
      <family val="2"/>
      <scheme val="minor"/>
    </font>
    <font>
      <sz val="10"/>
      <name val="Arial"/>
      <family val="2"/>
    </font>
    <font>
      <b/>
      <sz val="10"/>
      <name val="Arial"/>
      <family val="2"/>
    </font>
    <font>
      <sz val="11"/>
      <color theme="1"/>
      <name val="Calibri"/>
      <family val="2"/>
    </font>
    <font>
      <b/>
      <sz val="11"/>
      <color theme="1"/>
      <name val="Calibri"/>
      <family val="2"/>
    </font>
    <font>
      <sz val="11"/>
      <color theme="0"/>
      <name val="Calibri"/>
      <family val="2"/>
    </font>
    <font>
      <b/>
      <sz val="11"/>
      <color theme="0"/>
      <name val="Calibri"/>
      <family val="2"/>
    </font>
    <font>
      <u/>
      <sz val="11"/>
      <color theme="10"/>
      <name val="Calibri"/>
      <family val="2"/>
      <scheme val="minor"/>
    </font>
    <font>
      <b/>
      <u/>
      <sz val="11"/>
      <color theme="10"/>
      <name val="Calibri"/>
      <family val="2"/>
      <scheme val="minor"/>
    </font>
    <font>
      <b/>
      <sz val="16"/>
      <name val="Arial"/>
      <family val="2"/>
    </font>
    <font>
      <sz val="16"/>
      <name val="Arial"/>
      <family val="2"/>
    </font>
    <font>
      <sz val="10"/>
      <name val="MS Sans Serif"/>
    </font>
    <font>
      <b/>
      <i/>
      <sz val="10"/>
      <name val="MS Sans Serif"/>
      <family val="2"/>
    </font>
    <font>
      <sz val="10"/>
      <name val="MS Sans Serif"/>
      <family val="2"/>
    </font>
    <font>
      <u/>
      <sz val="10"/>
      <color theme="10"/>
      <name val="MS Sans Serif"/>
    </font>
    <font>
      <u/>
      <sz val="10"/>
      <color theme="10"/>
      <name val="Arial"/>
      <family val="2"/>
    </font>
    <font>
      <sz val="11"/>
      <name val="Arial"/>
      <family val="2"/>
    </font>
    <font>
      <b/>
      <sz val="11"/>
      <name val="Arial"/>
      <family val="2"/>
    </font>
    <font>
      <u/>
      <sz val="7.5"/>
      <color indexed="12"/>
      <name val="Arial"/>
      <family val="2"/>
    </font>
    <font>
      <b/>
      <u/>
      <sz val="10"/>
      <name val="Arial"/>
      <family val="2"/>
    </font>
    <font>
      <b/>
      <sz val="10"/>
      <color theme="1"/>
      <name val="Arial"/>
      <family val="2"/>
    </font>
    <font>
      <b/>
      <sz val="11"/>
      <color rgb="FFFFFFFF"/>
      <name val="Calibri"/>
      <family val="2"/>
      <scheme val="minor"/>
    </font>
    <font>
      <sz val="11"/>
      <color rgb="FF000000"/>
      <name val="Calibri"/>
      <family val="2"/>
      <scheme val="minor"/>
    </font>
    <font>
      <b/>
      <sz val="11"/>
      <color rgb="FF000000"/>
      <name val="Calibri"/>
      <family val="2"/>
      <scheme val="minor"/>
    </font>
    <font>
      <sz val="11"/>
      <color rgb="FFFFFFFF"/>
      <name val="Calibri"/>
      <family val="2"/>
      <scheme val="minor"/>
    </font>
    <font>
      <u/>
      <sz val="10"/>
      <color indexed="12"/>
      <name val="MS Sans Serif"/>
      <family val="2"/>
    </font>
    <font>
      <u/>
      <sz val="11"/>
      <color indexed="12"/>
      <name val="MS Sans Serif"/>
      <family val="2"/>
    </font>
    <font>
      <b/>
      <u/>
      <sz val="10"/>
      <name val="MS Sans Serif"/>
    </font>
    <font>
      <u/>
      <sz val="7.5"/>
      <color indexed="12"/>
      <name val="MS Sans Serif"/>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2"/>
        <bgColor indexed="64"/>
      </patternFill>
    </fill>
    <fill>
      <patternFill patternType="solid">
        <fgColor rgb="FF002060"/>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indexed="43"/>
        <bgColor indexed="64"/>
      </patternFill>
    </fill>
    <fill>
      <patternFill patternType="solid">
        <fgColor rgb="FFBFBFBF"/>
        <bgColor rgb="FF000000"/>
      </patternFill>
    </fill>
    <fill>
      <patternFill patternType="solid">
        <fgColor rgb="FF002060"/>
        <bgColor rgb="FF000000"/>
      </patternFill>
    </fill>
    <fill>
      <patternFill patternType="solid">
        <fgColor rgb="FFFFFFFF"/>
        <bgColor rgb="FF000000"/>
      </patternFill>
    </fill>
    <fill>
      <patternFill patternType="solid">
        <fgColor rgb="FFF2F2F2"/>
        <bgColor rgb="FF000000"/>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theme="9"/>
      </right>
      <top/>
      <bottom/>
      <diagonal/>
    </border>
    <border>
      <left/>
      <right/>
      <top style="thin">
        <color theme="9"/>
      </top>
      <bottom/>
      <diagonal/>
    </border>
    <border>
      <left/>
      <right style="thin">
        <color theme="9"/>
      </right>
      <top style="thin">
        <color theme="9"/>
      </top>
      <bottom/>
      <diagonal/>
    </border>
    <border>
      <left style="thin">
        <color indexed="64"/>
      </left>
      <right style="thin">
        <color indexed="64"/>
      </right>
      <top/>
      <bottom/>
      <diagonal/>
    </border>
    <border>
      <left/>
      <right style="medium">
        <color indexed="64"/>
      </right>
      <top/>
      <bottom/>
      <diagonal/>
    </border>
  </borders>
  <cellStyleXfs count="5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0" borderId="0" applyNumberFormat="0" applyFill="0" applyBorder="0" applyAlignment="0" applyProtection="0"/>
    <xf numFmtId="0" fontId="27" fillId="0" borderId="0"/>
    <xf numFmtId="0" fontId="27" fillId="0" borderId="0"/>
    <xf numFmtId="44" fontId="27" fillId="0" borderId="0" applyFont="0" applyFill="0" applyBorder="0" applyAlignment="0" applyProtection="0"/>
    <xf numFmtId="0" fontId="44" fillId="0" borderId="0" applyNumberFormat="0" applyFill="0" applyBorder="0" applyAlignment="0" applyProtection="0">
      <alignment vertical="top"/>
      <protection locked="0"/>
    </xf>
    <xf numFmtId="0" fontId="37" fillId="0" borderId="0"/>
    <xf numFmtId="0" fontId="40" fillId="0" borderId="0" applyNumberFormat="0" applyFill="0" applyBorder="0" applyAlignment="0" applyProtection="0"/>
    <xf numFmtId="0" fontId="51" fillId="0" borderId="0" applyNumberFormat="0" applyFill="0" applyBorder="0" applyAlignment="0" applyProtection="0">
      <alignment vertical="top"/>
      <protection locked="0"/>
    </xf>
    <xf numFmtId="0" fontId="39" fillId="0" borderId="0"/>
    <xf numFmtId="0" fontId="54" fillId="0" borderId="0" applyNumberFormat="0" applyFill="0" applyBorder="0" applyAlignment="0" applyProtection="0">
      <alignment vertical="top"/>
      <protection locked="0"/>
    </xf>
  </cellStyleXfs>
  <cellXfs count="204">
    <xf numFmtId="0" fontId="0" fillId="0" borderId="0" xfId="0"/>
    <xf numFmtId="0" fontId="19" fillId="0" borderId="0" xfId="0" applyFont="1"/>
    <xf numFmtId="165" fontId="19" fillId="0" borderId="0" xfId="0" applyNumberFormat="1" applyFont="1"/>
    <xf numFmtId="0" fontId="19" fillId="34" borderId="17"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19" fillId="34" borderId="18" xfId="0" applyFont="1" applyFill="1" applyBorder="1" applyAlignment="1">
      <alignment horizontal="center" vertical="center" wrapText="1"/>
    </xf>
    <xf numFmtId="0" fontId="19" fillId="0" borderId="0" xfId="0" applyFont="1" applyAlignment="1">
      <alignment horizontal="center" vertical="center" wrapText="1"/>
    </xf>
    <xf numFmtId="165" fontId="19" fillId="0" borderId="0" xfId="2" applyNumberFormat="1" applyFont="1"/>
    <xf numFmtId="166" fontId="19" fillId="0" borderId="0" xfId="0" applyNumberFormat="1" applyFont="1"/>
    <xf numFmtId="1" fontId="19" fillId="0" borderId="0" xfId="0" applyNumberFormat="1" applyFont="1"/>
    <xf numFmtId="2" fontId="19" fillId="0" borderId="0" xfId="0" applyNumberFormat="1" applyFont="1"/>
    <xf numFmtId="167" fontId="19" fillId="0" borderId="0" xfId="2" applyNumberFormat="1" applyFont="1"/>
    <xf numFmtId="44" fontId="19" fillId="0" borderId="0" xfId="2" applyFont="1"/>
    <xf numFmtId="0" fontId="19" fillId="34" borderId="12" xfId="0" applyFont="1" applyFill="1" applyBorder="1" applyAlignment="1">
      <alignment horizontal="right" vertical="center"/>
    </xf>
    <xf numFmtId="0" fontId="19" fillId="34" borderId="13" xfId="0" applyFont="1" applyFill="1" applyBorder="1"/>
    <xf numFmtId="0" fontId="21" fillId="0" borderId="18" xfId="0" applyFont="1" applyBorder="1"/>
    <xf numFmtId="0" fontId="21" fillId="0" borderId="21" xfId="0" applyFont="1" applyBorder="1"/>
    <xf numFmtId="0" fontId="21" fillId="0" borderId="22" xfId="0" applyFont="1" applyBorder="1"/>
    <xf numFmtId="165" fontId="23" fillId="33" borderId="19" xfId="2" applyNumberFormat="1" applyFont="1" applyFill="1" applyBorder="1" applyAlignment="1">
      <alignment vertical="center"/>
    </xf>
    <xf numFmtId="0" fontId="23" fillId="33" borderId="24" xfId="0" applyFont="1" applyFill="1" applyBorder="1" applyAlignment="1">
      <alignment horizontal="left" wrapText="1"/>
    </xf>
    <xf numFmtId="0" fontId="23" fillId="0" borderId="0" xfId="0" applyFont="1" applyAlignment="1">
      <alignment horizontal="left" vertical="center"/>
    </xf>
    <xf numFmtId="165" fontId="23" fillId="0" borderId="0" xfId="2" applyNumberFormat="1" applyFont="1" applyFill="1" applyBorder="1" applyAlignment="1">
      <alignment vertical="center"/>
    </xf>
    <xf numFmtId="0" fontId="23" fillId="0" borderId="0" xfId="0" applyFont="1" applyAlignment="1">
      <alignment horizontal="left" wrapText="1"/>
    </xf>
    <xf numFmtId="0" fontId="20" fillId="0" borderId="0" xfId="0" applyFont="1"/>
    <xf numFmtId="0" fontId="19" fillId="40" borderId="17" xfId="0" applyFont="1" applyFill="1" applyBorder="1" applyAlignment="1">
      <alignment horizontal="center" wrapText="1"/>
    </xf>
    <xf numFmtId="0" fontId="19" fillId="40" borderId="10" xfId="0" applyFont="1" applyFill="1" applyBorder="1" applyAlignment="1">
      <alignment horizontal="center" wrapText="1"/>
    </xf>
    <xf numFmtId="0" fontId="19" fillId="40" borderId="18" xfId="0" applyFont="1" applyFill="1" applyBorder="1" applyAlignment="1">
      <alignment horizontal="center" wrapText="1"/>
    </xf>
    <xf numFmtId="43" fontId="19" fillId="33" borderId="17" xfId="0" applyNumberFormat="1" applyFont="1" applyFill="1" applyBorder="1"/>
    <xf numFmtId="43" fontId="19" fillId="33" borderId="10" xfId="0" applyNumberFormat="1" applyFont="1" applyFill="1" applyBorder="1"/>
    <xf numFmtId="41" fontId="19" fillId="33" borderId="18" xfId="0" applyNumberFormat="1" applyFont="1" applyFill="1" applyBorder="1"/>
    <xf numFmtId="41" fontId="20" fillId="33" borderId="14" xfId="0" applyNumberFormat="1" applyFont="1" applyFill="1" applyBorder="1"/>
    <xf numFmtId="41" fontId="20" fillId="33" borderId="15" xfId="0" applyNumberFormat="1" applyFont="1" applyFill="1" applyBorder="1"/>
    <xf numFmtId="41" fontId="20" fillId="33" borderId="16" xfId="0" applyNumberFormat="1" applyFont="1" applyFill="1" applyBorder="1"/>
    <xf numFmtId="0" fontId="21" fillId="0" borderId="0" xfId="0" applyFont="1"/>
    <xf numFmtId="166" fontId="19" fillId="0" borderId="0" xfId="1" applyNumberFormat="1" applyFont="1" applyFill="1" applyBorder="1"/>
    <xf numFmtId="6" fontId="19" fillId="0" borderId="0" xfId="0" applyNumberFormat="1" applyFont="1"/>
    <xf numFmtId="43" fontId="19" fillId="0" borderId="0" xfId="0" applyNumberFormat="1" applyFont="1"/>
    <xf numFmtId="0" fontId="0" fillId="44" borderId="0" xfId="0" applyFill="1"/>
    <xf numFmtId="0" fontId="16" fillId="44" borderId="0" xfId="0" applyFont="1" applyFill="1"/>
    <xf numFmtId="164" fontId="0" fillId="44" borderId="0" xfId="0" applyNumberFormat="1" applyFill="1"/>
    <xf numFmtId="169" fontId="0" fillId="44" borderId="0" xfId="0" applyNumberFormat="1" applyFill="1"/>
    <xf numFmtId="1" fontId="0" fillId="44" borderId="0" xfId="0" applyNumberFormat="1" applyFill="1"/>
    <xf numFmtId="1" fontId="16" fillId="44" borderId="0" xfId="0" applyNumberFormat="1" applyFont="1" applyFill="1"/>
    <xf numFmtId="0" fontId="26" fillId="44" borderId="0" xfId="0" applyFont="1" applyFill="1"/>
    <xf numFmtId="9" fontId="0" fillId="44" borderId="0" xfId="0" applyNumberFormat="1" applyFill="1"/>
    <xf numFmtId="0" fontId="19" fillId="34" borderId="32" xfId="0" applyFont="1" applyFill="1" applyBorder="1" applyAlignment="1">
      <alignment horizontal="center" vertical="center" wrapText="1"/>
    </xf>
    <xf numFmtId="0" fontId="19" fillId="0" borderId="0" xfId="0" quotePrefix="1" applyFont="1"/>
    <xf numFmtId="166" fontId="28" fillId="33" borderId="10" xfId="0" applyNumberFormat="1" applyFont="1" applyFill="1" applyBorder="1"/>
    <xf numFmtId="166" fontId="28" fillId="33" borderId="10" xfId="1" applyNumberFormat="1" applyFont="1" applyFill="1" applyBorder="1"/>
    <xf numFmtId="0" fontId="27" fillId="38" borderId="10" xfId="0" applyFont="1" applyFill="1" applyBorder="1"/>
    <xf numFmtId="0" fontId="29" fillId="0" borderId="0" xfId="0" applyFont="1" applyAlignment="1">
      <alignment horizontal="left"/>
    </xf>
    <xf numFmtId="0" fontId="31" fillId="46" borderId="0" xfId="0" applyFont="1" applyFill="1" applyAlignment="1">
      <alignment horizontal="left"/>
    </xf>
    <xf numFmtId="0" fontId="30" fillId="43" borderId="0" xfId="0" applyFont="1" applyFill="1" applyAlignment="1">
      <alignment horizontal="left"/>
    </xf>
    <xf numFmtId="0" fontId="31" fillId="41" borderId="0" xfId="0" applyFont="1" applyFill="1" applyAlignment="1">
      <alignment horizontal="left"/>
    </xf>
    <xf numFmtId="0" fontId="29" fillId="0" borderId="48" xfId="0" applyFont="1" applyBorder="1" applyAlignment="1">
      <alignment horizontal="left"/>
    </xf>
    <xf numFmtId="0" fontId="30" fillId="43" borderId="48" xfId="0" applyFont="1" applyFill="1" applyBorder="1" applyAlignment="1">
      <alignment horizontal="left"/>
    </xf>
    <xf numFmtId="0" fontId="31" fillId="42" borderId="0" xfId="0" applyFont="1" applyFill="1" applyAlignment="1">
      <alignment horizontal="left"/>
    </xf>
    <xf numFmtId="0" fontId="32" fillId="47" borderId="0" xfId="0" applyFont="1" applyFill="1" applyAlignment="1">
      <alignment horizontal="left"/>
    </xf>
    <xf numFmtId="0" fontId="32" fillId="47" borderId="47" xfId="0" applyFont="1" applyFill="1" applyBorder="1" applyAlignment="1">
      <alignment horizontal="left"/>
    </xf>
    <xf numFmtId="0" fontId="19" fillId="0" borderId="0" xfId="0" applyFont="1" applyAlignment="1">
      <alignment horizontal="center" wrapText="1"/>
    </xf>
    <xf numFmtId="171" fontId="19" fillId="0" borderId="0" xfId="0" applyNumberFormat="1" applyFont="1"/>
    <xf numFmtId="172" fontId="19" fillId="0" borderId="0" xfId="0" applyNumberFormat="1" applyFont="1"/>
    <xf numFmtId="0" fontId="29" fillId="0" borderId="49" xfId="0" applyFont="1" applyBorder="1" applyAlignment="1">
      <alignment horizontal="left"/>
    </xf>
    <xf numFmtId="0" fontId="29" fillId="44" borderId="0" xfId="0" applyFont="1" applyFill="1" applyAlignment="1">
      <alignment horizontal="left"/>
    </xf>
    <xf numFmtId="0" fontId="30" fillId="44" borderId="0" xfId="0" applyFont="1" applyFill="1" applyAlignment="1">
      <alignment horizontal="left"/>
    </xf>
    <xf numFmtId="0" fontId="34" fillId="44" borderId="0" xfId="44" applyFont="1" applyFill="1"/>
    <xf numFmtId="0" fontId="35" fillId="0" borderId="0" xfId="45" applyFont="1" applyAlignment="1">
      <alignment horizontal="left"/>
    </xf>
    <xf numFmtId="0" fontId="36" fillId="0" borderId="0" xfId="45" applyFont="1"/>
    <xf numFmtId="0" fontId="27" fillId="0" borderId="0" xfId="45"/>
    <xf numFmtId="0" fontId="38" fillId="0" borderId="0" xfId="45" applyFont="1" applyAlignment="1">
      <alignment horizontal="left"/>
    </xf>
    <xf numFmtId="0" fontId="39" fillId="0" borderId="0" xfId="45" applyFont="1" applyAlignment="1">
      <alignment horizontal="centerContinuous"/>
    </xf>
    <xf numFmtId="0" fontId="28" fillId="0" borderId="0" xfId="45" applyFont="1" applyAlignment="1">
      <alignment vertical="center"/>
    </xf>
    <xf numFmtId="0" fontId="39" fillId="0" borderId="0" xfId="45" applyFont="1"/>
    <xf numFmtId="0" fontId="27" fillId="0" borderId="45" xfId="45" applyBorder="1" applyAlignment="1">
      <alignment horizontal="right" vertical="center"/>
    </xf>
    <xf numFmtId="49" fontId="27" fillId="48" borderId="33" xfId="45" applyNumberFormat="1" applyFill="1" applyBorder="1" applyAlignment="1">
      <alignment horizontal="left" vertical="center" wrapText="1"/>
    </xf>
    <xf numFmtId="0" fontId="27" fillId="0" borderId="50" xfId="45" applyBorder="1" applyAlignment="1">
      <alignment horizontal="right" vertical="center"/>
    </xf>
    <xf numFmtId="0" fontId="27" fillId="0" borderId="50" xfId="45" applyBorder="1" applyAlignment="1">
      <alignment horizontal="right" vertical="center" wrapText="1"/>
    </xf>
    <xf numFmtId="0" fontId="27" fillId="0" borderId="42" xfId="45" applyBorder="1" applyAlignment="1">
      <alignment horizontal="right" vertical="center" wrapText="1"/>
    </xf>
    <xf numFmtId="14" fontId="27" fillId="48" borderId="33" xfId="45" applyNumberFormat="1" applyFill="1" applyBorder="1" applyAlignment="1">
      <alignment horizontal="left" vertical="center" wrapText="1"/>
    </xf>
    <xf numFmtId="0" fontId="28" fillId="0" borderId="37" xfId="45" applyFont="1" applyBorder="1" applyAlignment="1">
      <alignment horizontal="left" vertical="center" wrapText="1"/>
    </xf>
    <xf numFmtId="0" fontId="39" fillId="0" borderId="36" xfId="45" applyFont="1" applyBorder="1" applyAlignment="1">
      <alignment horizontal="left" vertical="center"/>
    </xf>
    <xf numFmtId="0" fontId="27" fillId="0" borderId="37" xfId="45" applyBorder="1" applyAlignment="1">
      <alignment horizontal="right" vertical="center" wrapText="1"/>
    </xf>
    <xf numFmtId="49" fontId="27" fillId="48" borderId="10" xfId="45" applyNumberFormat="1" applyFill="1" applyBorder="1" applyAlignment="1">
      <alignment horizontal="left" vertical="center" wrapText="1"/>
    </xf>
    <xf numFmtId="49" fontId="41" fillId="48" borderId="10" xfId="44" applyNumberFormat="1" applyFont="1" applyFill="1" applyBorder="1" applyAlignment="1" applyProtection="1">
      <alignment horizontal="left" vertical="center" wrapText="1"/>
    </xf>
    <xf numFmtId="173" fontId="27" fillId="48" borderId="10" xfId="45" applyNumberFormat="1" applyFill="1" applyBorder="1" applyAlignment="1">
      <alignment horizontal="left" vertical="center" wrapText="1"/>
    </xf>
    <xf numFmtId="0" fontId="27" fillId="0" borderId="39" xfId="45" applyBorder="1" applyAlignment="1">
      <alignment horizontal="right" vertical="center" wrapText="1"/>
    </xf>
    <xf numFmtId="174" fontId="27" fillId="48" borderId="10" xfId="45" applyNumberFormat="1" applyFill="1" applyBorder="1" applyAlignment="1">
      <alignment horizontal="left" vertical="center" wrapText="1"/>
    </xf>
    <xf numFmtId="44" fontId="27" fillId="0" borderId="36" xfId="47" applyBorder="1" applyAlignment="1">
      <alignment horizontal="left" vertical="center" wrapText="1"/>
    </xf>
    <xf numFmtId="14" fontId="27" fillId="48" borderId="10" xfId="45" quotePrefix="1" applyNumberFormat="1" applyFill="1" applyBorder="1" applyAlignment="1">
      <alignment horizontal="left" vertical="center" wrapText="1"/>
    </xf>
    <xf numFmtId="0" fontId="28" fillId="0" borderId="37" xfId="45" applyFont="1" applyBorder="1" applyAlignment="1">
      <alignment horizontal="left" vertical="center"/>
    </xf>
    <xf numFmtId="44" fontId="27" fillId="45" borderId="33" xfId="2" applyFont="1" applyFill="1" applyBorder="1" applyAlignment="1">
      <alignment horizontal="left" vertical="center" wrapText="1"/>
    </xf>
    <xf numFmtId="1" fontId="27" fillId="45" borderId="33" xfId="2" applyNumberFormat="1" applyFont="1" applyFill="1" applyBorder="1" applyAlignment="1">
      <alignment horizontal="left" vertical="center" wrapText="1"/>
    </xf>
    <xf numFmtId="170" fontId="27" fillId="45" borderId="33" xfId="2" applyNumberFormat="1" applyFont="1" applyFill="1" applyBorder="1" applyAlignment="1">
      <alignment horizontal="left" vertical="center" wrapText="1"/>
    </xf>
    <xf numFmtId="0" fontId="27" fillId="0" borderId="0" xfId="45" applyAlignment="1">
      <alignment horizontal="right" vertical="center" wrapText="1"/>
    </xf>
    <xf numFmtId="0" fontId="27" fillId="48" borderId="10" xfId="45" quotePrefix="1" applyFill="1" applyBorder="1" applyAlignment="1">
      <alignment horizontal="left" vertical="center" wrapText="1"/>
    </xf>
    <xf numFmtId="0" fontId="21" fillId="0" borderId="0" xfId="0" applyFont="1" applyAlignment="1">
      <alignment horizontal="right" vertical="center" wrapText="1"/>
    </xf>
    <xf numFmtId="0" fontId="27" fillId="0" borderId="0" xfId="45" applyAlignment="1">
      <alignment horizontal="left"/>
    </xf>
    <xf numFmtId="0" fontId="37" fillId="0" borderId="0" xfId="49"/>
    <xf numFmtId="0" fontId="21" fillId="0" borderId="0" xfId="49" applyFont="1"/>
    <xf numFmtId="0" fontId="21" fillId="0" borderId="0" xfId="49" applyFont="1" applyAlignment="1">
      <alignment vertical="center"/>
    </xf>
    <xf numFmtId="168" fontId="21" fillId="33" borderId="10" xfId="1" applyNumberFormat="1" applyFont="1" applyFill="1" applyBorder="1"/>
    <xf numFmtId="168" fontId="21" fillId="33" borderId="10" xfId="0" applyNumberFormat="1" applyFont="1" applyFill="1" applyBorder="1"/>
    <xf numFmtId="165" fontId="21" fillId="33" borderId="21" xfId="2" applyNumberFormat="1" applyFont="1" applyFill="1" applyBorder="1"/>
    <xf numFmtId="0" fontId="25" fillId="49" borderId="34" xfId="0" applyFont="1" applyFill="1" applyBorder="1"/>
    <xf numFmtId="0" fontId="24" fillId="49" borderId="35" xfId="0" applyFont="1" applyFill="1" applyBorder="1"/>
    <xf numFmtId="0" fontId="47" fillId="50" borderId="37" xfId="0" applyFont="1" applyFill="1" applyBorder="1"/>
    <xf numFmtId="0" fontId="47" fillId="50" borderId="0" xfId="0" applyFont="1" applyFill="1"/>
    <xf numFmtId="0" fontId="48" fillId="51" borderId="37" xfId="0" applyFont="1" applyFill="1" applyBorder="1"/>
    <xf numFmtId="0" fontId="49" fillId="51" borderId="0" xfId="0" applyFont="1" applyFill="1"/>
    <xf numFmtId="0" fontId="49" fillId="52" borderId="0" xfId="0" applyFont="1" applyFill="1" applyAlignment="1">
      <alignment horizontal="center"/>
    </xf>
    <xf numFmtId="0" fontId="49" fillId="52" borderId="38" xfId="0" applyFont="1" applyFill="1" applyBorder="1" applyAlignment="1">
      <alignment horizontal="center"/>
    </xf>
    <xf numFmtId="0" fontId="48" fillId="51" borderId="0" xfId="0" applyFont="1" applyFill="1"/>
    <xf numFmtId="0" fontId="48" fillId="52" borderId="0" xfId="0" applyFont="1" applyFill="1" applyAlignment="1">
      <alignment horizontal="center"/>
    </xf>
    <xf numFmtId="0" fontId="48" fillId="52" borderId="38" xfId="0" applyFont="1" applyFill="1" applyBorder="1" applyAlignment="1">
      <alignment horizontal="center"/>
    </xf>
    <xf numFmtId="0" fontId="50" fillId="50" borderId="0" xfId="0" applyFont="1" applyFill="1"/>
    <xf numFmtId="0" fontId="50" fillId="50" borderId="0" xfId="0" applyFont="1" applyFill="1" applyAlignment="1">
      <alignment horizontal="center"/>
    </xf>
    <xf numFmtId="0" fontId="50" fillId="50" borderId="38" xfId="0" applyFont="1" applyFill="1" applyBorder="1" applyAlignment="1">
      <alignment horizontal="center"/>
    </xf>
    <xf numFmtId="0" fontId="48" fillId="52" borderId="0" xfId="0" applyFont="1" applyFill="1"/>
    <xf numFmtId="0" fontId="48" fillId="52" borderId="38" xfId="0" applyFont="1" applyFill="1" applyBorder="1"/>
    <xf numFmtId="0" fontId="48" fillId="51" borderId="39" xfId="0" applyFont="1" applyFill="1" applyBorder="1"/>
    <xf numFmtId="0" fontId="48" fillId="51" borderId="29" xfId="0" applyFont="1" applyFill="1" applyBorder="1"/>
    <xf numFmtId="0" fontId="48" fillId="52" borderId="29" xfId="0" applyFont="1" applyFill="1" applyBorder="1"/>
    <xf numFmtId="0" fontId="48" fillId="52" borderId="40" xfId="0" applyFont="1" applyFill="1" applyBorder="1"/>
    <xf numFmtId="0" fontId="39" fillId="0" borderId="0" xfId="49" applyFont="1" applyAlignment="1">
      <alignment horizontal="left"/>
    </xf>
    <xf numFmtId="0" fontId="42" fillId="0" borderId="0" xfId="49" applyFont="1"/>
    <xf numFmtId="0" fontId="52" fillId="0" borderId="0" xfId="51" applyFont="1" applyAlignment="1" applyProtection="1"/>
    <xf numFmtId="0" fontId="39" fillId="0" borderId="0" xfId="52"/>
    <xf numFmtId="0" fontId="45" fillId="0" borderId="0" xfId="52" applyFont="1"/>
    <xf numFmtId="0" fontId="41" fillId="0" borderId="0" xfId="53" applyFont="1" applyAlignment="1" applyProtection="1"/>
    <xf numFmtId="0" fontId="28" fillId="0" borderId="0" xfId="52" applyFont="1"/>
    <xf numFmtId="0" fontId="28" fillId="0" borderId="0" xfId="52" applyFont="1" applyAlignment="1">
      <alignment horizontal="right"/>
    </xf>
    <xf numFmtId="0" fontId="28" fillId="0" borderId="0" xfId="52" applyFont="1" applyAlignment="1">
      <alignment horizontal="left"/>
    </xf>
    <xf numFmtId="166" fontId="21" fillId="33" borderId="18" xfId="1" applyNumberFormat="1" applyFont="1" applyFill="1" applyBorder="1" applyProtection="1"/>
    <xf numFmtId="166" fontId="21" fillId="35" borderId="32" xfId="1" applyNumberFormat="1" applyFont="1" applyFill="1" applyBorder="1" applyProtection="1"/>
    <xf numFmtId="43" fontId="21" fillId="33" borderId="17" xfId="1" applyFont="1" applyFill="1" applyBorder="1" applyProtection="1"/>
    <xf numFmtId="43" fontId="21" fillId="33" borderId="10" xfId="1" applyFont="1" applyFill="1" applyBorder="1" applyProtection="1"/>
    <xf numFmtId="43" fontId="21" fillId="33" borderId="18" xfId="1" applyFont="1" applyFill="1" applyBorder="1" applyProtection="1"/>
    <xf numFmtId="166" fontId="21" fillId="33" borderId="46" xfId="1" applyNumberFormat="1" applyFont="1" applyFill="1" applyBorder="1" applyProtection="1"/>
    <xf numFmtId="166" fontId="21" fillId="35" borderId="35" xfId="1" applyNumberFormat="1" applyFont="1" applyFill="1" applyBorder="1" applyProtection="1"/>
    <xf numFmtId="43" fontId="21" fillId="33" borderId="44" xfId="1" applyFont="1" applyFill="1" applyBorder="1" applyProtection="1"/>
    <xf numFmtId="43" fontId="21" fillId="33" borderId="45" xfId="1" applyFont="1" applyFill="1" applyBorder="1" applyProtection="1"/>
    <xf numFmtId="43" fontId="21" fillId="33" borderId="46" xfId="1" applyFont="1" applyFill="1" applyBorder="1" applyProtection="1"/>
    <xf numFmtId="0" fontId="21" fillId="35" borderId="17" xfId="0" applyFont="1" applyFill="1" applyBorder="1" applyProtection="1">
      <protection locked="0"/>
    </xf>
    <xf numFmtId="0" fontId="21" fillId="35" borderId="10" xfId="0" applyFont="1" applyFill="1" applyBorder="1" applyProtection="1">
      <protection locked="0"/>
    </xf>
    <xf numFmtId="166" fontId="21" fillId="35" borderId="10" xfId="1" applyNumberFormat="1" applyFont="1" applyFill="1" applyBorder="1" applyProtection="1">
      <protection locked="0"/>
    </xf>
    <xf numFmtId="0" fontId="21" fillId="35" borderId="44" xfId="0" applyFont="1" applyFill="1" applyBorder="1" applyProtection="1">
      <protection locked="0"/>
    </xf>
    <xf numFmtId="0" fontId="21" fillId="35" borderId="45" xfId="0" applyFont="1" applyFill="1" applyBorder="1" applyProtection="1">
      <protection locked="0"/>
    </xf>
    <xf numFmtId="166" fontId="21" fillId="35" borderId="45" xfId="1" applyNumberFormat="1" applyFont="1" applyFill="1" applyBorder="1" applyProtection="1">
      <protection locked="0"/>
    </xf>
    <xf numFmtId="0" fontId="19" fillId="35" borderId="10" xfId="0" applyFont="1" applyFill="1" applyBorder="1" applyAlignment="1" applyProtection="1">
      <alignment horizontal="center" vertical="center"/>
      <protection locked="0"/>
    </xf>
    <xf numFmtId="165" fontId="19" fillId="35" borderId="10" xfId="2" applyNumberFormat="1" applyFont="1" applyFill="1" applyBorder="1" applyAlignment="1" applyProtection="1">
      <alignment horizontal="center" vertical="center"/>
      <protection locked="0"/>
    </xf>
    <xf numFmtId="0" fontId="20" fillId="0" borderId="0" xfId="0" applyFont="1" applyAlignment="1">
      <alignment horizontal="left"/>
    </xf>
    <xf numFmtId="0" fontId="19" fillId="37" borderId="41" xfId="0" applyFont="1" applyFill="1" applyBorder="1" applyAlignment="1">
      <alignment horizontal="center"/>
    </xf>
    <xf numFmtId="0" fontId="19" fillId="37" borderId="42" xfId="0" applyFont="1" applyFill="1" applyBorder="1" applyAlignment="1">
      <alignment horizontal="center"/>
    </xf>
    <xf numFmtId="0" fontId="19" fillId="37" borderId="43" xfId="0" applyFont="1" applyFill="1" applyBorder="1" applyAlignment="1">
      <alignment horizontal="center"/>
    </xf>
    <xf numFmtId="0" fontId="19" fillId="37" borderId="28" xfId="0" applyFont="1" applyFill="1" applyBorder="1" applyAlignment="1">
      <alignment horizontal="center"/>
    </xf>
    <xf numFmtId="0" fontId="19" fillId="37" borderId="29" xfId="0" applyFont="1" applyFill="1" applyBorder="1" applyAlignment="1">
      <alignment horizontal="center"/>
    </xf>
    <xf numFmtId="0" fontId="19" fillId="37" borderId="30" xfId="0" applyFont="1" applyFill="1" applyBorder="1" applyAlignment="1">
      <alignment horizontal="center"/>
    </xf>
    <xf numFmtId="0" fontId="19" fillId="39" borderId="17" xfId="0" applyFont="1" applyFill="1" applyBorder="1" applyAlignment="1">
      <alignment horizontal="center"/>
    </xf>
    <xf numFmtId="0" fontId="19" fillId="39" borderId="10" xfId="0" applyFont="1" applyFill="1" applyBorder="1" applyAlignment="1">
      <alignment horizontal="center"/>
    </xf>
    <xf numFmtId="0" fontId="19" fillId="39" borderId="18" xfId="0" applyFont="1" applyFill="1" applyBorder="1" applyAlignment="1">
      <alignment horizontal="center"/>
    </xf>
    <xf numFmtId="0" fontId="20" fillId="34" borderId="11" xfId="0" applyFont="1" applyFill="1" applyBorder="1" applyAlignment="1">
      <alignment horizontal="left"/>
    </xf>
    <xf numFmtId="0" fontId="20" fillId="34" borderId="12" xfId="0" applyFont="1" applyFill="1" applyBorder="1" applyAlignment="1">
      <alignment horizontal="left"/>
    </xf>
    <xf numFmtId="0" fontId="21" fillId="0" borderId="17" xfId="0" applyFont="1" applyBorder="1" applyAlignment="1">
      <alignment horizontal="left" vertical="center"/>
    </xf>
    <xf numFmtId="0" fontId="21" fillId="0" borderId="10"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3" fillId="34" borderId="23" xfId="0" applyFont="1" applyFill="1" applyBorder="1" applyAlignment="1">
      <alignment horizontal="left" vertical="center"/>
    </xf>
    <xf numFmtId="0" fontId="23" fillId="34" borderId="19" xfId="0" applyFont="1" applyFill="1" applyBorder="1" applyAlignment="1">
      <alignment horizontal="left" vertical="center"/>
    </xf>
    <xf numFmtId="0" fontId="20" fillId="36" borderId="25" xfId="0" applyFont="1" applyFill="1" applyBorder="1" applyAlignment="1">
      <alignment horizontal="center"/>
    </xf>
    <xf numFmtId="0" fontId="20" fillId="36" borderId="26" xfId="0" applyFont="1" applyFill="1" applyBorder="1" applyAlignment="1">
      <alignment horizontal="center"/>
    </xf>
    <xf numFmtId="0" fontId="20" fillId="36" borderId="27" xfId="0" applyFont="1" applyFill="1" applyBorder="1" applyAlignment="1">
      <alignment horizontal="center"/>
    </xf>
    <xf numFmtId="0" fontId="19" fillId="39" borderId="28" xfId="0" applyFont="1" applyFill="1" applyBorder="1" applyAlignment="1">
      <alignment horizontal="center"/>
    </xf>
    <xf numFmtId="0" fontId="19" fillId="39" borderId="29" xfId="0" applyFont="1" applyFill="1" applyBorder="1" applyAlignment="1">
      <alignment horizontal="center"/>
    </xf>
    <xf numFmtId="0" fontId="19" fillId="39" borderId="30" xfId="0" applyFont="1" applyFill="1" applyBorder="1" applyAlignment="1">
      <alignment horizontal="center"/>
    </xf>
    <xf numFmtId="0" fontId="19" fillId="37" borderId="31" xfId="0" applyFont="1" applyFill="1" applyBorder="1" applyAlignment="1">
      <alignment horizontal="left"/>
    </xf>
    <xf numFmtId="0" fontId="19" fillId="37" borderId="32" xfId="0" applyFont="1" applyFill="1" applyBorder="1" applyAlignment="1">
      <alignment horizontal="left"/>
    </xf>
    <xf numFmtId="0" fontId="19" fillId="37" borderId="33" xfId="0" applyFont="1" applyFill="1" applyBorder="1" applyAlignment="1">
      <alignment horizontal="left"/>
    </xf>
    <xf numFmtId="0" fontId="22" fillId="36" borderId="31" xfId="0" applyFont="1" applyFill="1" applyBorder="1" applyAlignment="1">
      <alignment horizontal="left"/>
    </xf>
    <xf numFmtId="0" fontId="22" fillId="36" borderId="32" xfId="0" applyFont="1" applyFill="1" applyBorder="1" applyAlignment="1">
      <alignment horizontal="left"/>
    </xf>
    <xf numFmtId="0" fontId="22" fillId="36" borderId="33" xfId="0" applyFont="1" applyFill="1" applyBorder="1" applyAlignment="1">
      <alignment horizontal="left"/>
    </xf>
    <xf numFmtId="0" fontId="27" fillId="38" borderId="31" xfId="0" applyFont="1" applyFill="1" applyBorder="1" applyAlignment="1">
      <alignment horizontal="center"/>
    </xf>
    <xf numFmtId="0" fontId="27" fillId="38" borderId="32" xfId="0" applyFont="1" applyFill="1" applyBorder="1" applyAlignment="1">
      <alignment horizontal="center"/>
    </xf>
    <xf numFmtId="0" fontId="27" fillId="38" borderId="33" xfId="0" applyFont="1" applyFill="1" applyBorder="1" applyAlignment="1">
      <alignment horizontal="center"/>
    </xf>
    <xf numFmtId="0" fontId="18" fillId="0" borderId="0" xfId="0" applyFont="1" applyAlignment="1">
      <alignment horizontal="left"/>
    </xf>
    <xf numFmtId="0" fontId="19" fillId="34" borderId="10" xfId="0" applyFont="1" applyFill="1" applyBorder="1" applyAlignment="1">
      <alignment horizontal="center"/>
    </xf>
    <xf numFmtId="0" fontId="20" fillId="0" borderId="51"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19" fillId="35" borderId="12" xfId="0" applyFont="1" applyFill="1" applyBorder="1" applyAlignment="1" applyProtection="1">
      <alignment horizontal="center"/>
      <protection locked="0"/>
    </xf>
    <xf numFmtId="0" fontId="19" fillId="35" borderId="13" xfId="0" applyFont="1" applyFill="1" applyBorder="1" applyAlignment="1" applyProtection="1">
      <alignment horizontal="center"/>
      <protection locked="0"/>
    </xf>
    <xf numFmtId="0" fontId="28" fillId="0" borderId="31" xfId="0" applyFont="1" applyBorder="1" applyAlignment="1">
      <alignment horizontal="center"/>
    </xf>
    <xf numFmtId="0" fontId="28" fillId="0" borderId="32" xfId="0" applyFont="1" applyBorder="1" applyAlignment="1">
      <alignment horizontal="center"/>
    </xf>
    <xf numFmtId="0" fontId="28" fillId="0" borderId="33" xfId="0" applyFont="1" applyBorder="1" applyAlignment="1">
      <alignment horizontal="center"/>
    </xf>
    <xf numFmtId="0" fontId="27" fillId="38" borderId="10" xfId="0" applyFont="1" applyFill="1" applyBorder="1" applyAlignment="1">
      <alignment horizontal="center"/>
    </xf>
    <xf numFmtId="0" fontId="21" fillId="0" borderId="0" xfId="0" applyFont="1" applyAlignment="1">
      <alignment horizontal="left"/>
    </xf>
    <xf numFmtId="0" fontId="21" fillId="0" borderId="51" xfId="0"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0" fontId="19" fillId="35" borderId="15" xfId="0" applyFont="1" applyFill="1" applyBorder="1" applyAlignment="1" applyProtection="1">
      <alignment horizontal="center"/>
      <protection locked="0"/>
    </xf>
    <xf numFmtId="0" fontId="19" fillId="35" borderId="16" xfId="0" applyFont="1" applyFill="1" applyBorder="1" applyAlignment="1" applyProtection="1">
      <alignment horizontal="center"/>
      <protection locked="0"/>
    </xf>
    <xf numFmtId="0" fontId="21" fillId="0" borderId="0" xfId="49" applyFont="1" applyAlignment="1">
      <alignment horizontal="left" wrapText="1"/>
    </xf>
    <xf numFmtId="0" fontId="16" fillId="44" borderId="0" xfId="0" applyFont="1" applyFill="1" applyAlignment="1">
      <alignment horizontal="center"/>
    </xf>
    <xf numFmtId="0" fontId="47" fillId="50" borderId="0" xfId="0" applyFont="1" applyFill="1" applyAlignment="1">
      <alignment horizontal="center"/>
    </xf>
    <xf numFmtId="0" fontId="25" fillId="49" borderId="35" xfId="0" applyFont="1" applyFill="1" applyBorder="1" applyAlignment="1">
      <alignment horizontal="center"/>
    </xf>
  </cellXfs>
  <cellStyles count="5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Currency 2" xfId="47" xr:uid="{F775C552-FEE9-42DD-88A2-B6E19D4CF655}"/>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Hyperlink 2" xfId="48" xr:uid="{0A94F937-B286-4B85-B7CC-CA7031134D54}"/>
    <cellStyle name="Hyperlink 2 2" xfId="53" xr:uid="{A70EB519-2DF2-4DB7-8223-B5B2E453A97F}"/>
    <cellStyle name="Hyperlink 3" xfId="50" xr:uid="{363FBBDA-C95B-4A61-8526-92D3F6D78D1B}"/>
    <cellStyle name="Hyperlink 4" xfId="51" xr:uid="{0F161A29-1FEC-4BDE-AAB7-8617B631E2C4}"/>
    <cellStyle name="Input" xfId="11" builtinId="20" customBuiltin="1"/>
    <cellStyle name="Linked Cell" xfId="14" builtinId="24" customBuiltin="1"/>
    <cellStyle name="Neutral" xfId="10" builtinId="28" customBuiltin="1"/>
    <cellStyle name="Normal" xfId="0" builtinId="0"/>
    <cellStyle name="Normal 2" xfId="49" xr:uid="{D4FCBE69-98B9-44F6-B7E8-0903005AD44F}"/>
    <cellStyle name="Normal 2 2" xfId="45" xr:uid="{BD5CECEB-F7C0-46C1-A505-D582B3BE6017}"/>
    <cellStyle name="Normal 2 2 2" xfId="52" xr:uid="{A40E7B11-EEC4-44AB-B605-F428701BAABF}"/>
    <cellStyle name="Normal 4" xfId="46" xr:uid="{1C071519-D12E-4FEF-8061-BB2C4FD3ECB3}"/>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208">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border outline="0">
        <left style="thin">
          <color theme="9"/>
        </left>
        <top style="thin">
          <color theme="9"/>
        </top>
        <bottom style="thin">
          <color theme="9"/>
        </bottom>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theme="3" tint="0.39997558519241921"/>
        </patternFill>
      </fil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0"/>
        <name val="Calibri"/>
        <family val="2"/>
        <scheme val="none"/>
      </font>
      <fill>
        <patternFill patternType="solid">
          <fgColor indexed="64"/>
          <bgColor rgb="FF002060"/>
        </patternFill>
      </fil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0"/>
        <name val="Calibri"/>
        <family val="2"/>
        <scheme val="none"/>
      </font>
      <fill>
        <patternFill patternType="solid">
          <fgColor indexed="64"/>
          <bgColor theme="7" tint="-0.249977111117893"/>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293688</xdr:colOff>
      <xdr:row>54</xdr:row>
      <xdr:rowOff>154789</xdr:rowOff>
    </xdr:from>
    <xdr:to>
      <xdr:col>10</xdr:col>
      <xdr:colOff>569913</xdr:colOff>
      <xdr:row>59</xdr:row>
      <xdr:rowOff>20840</xdr:rowOff>
    </xdr:to>
    <xdr:pic>
      <xdr:nvPicPr>
        <xdr:cNvPr id="2" name="Picture 1">
          <a:extLst>
            <a:ext uri="{FF2B5EF4-FFF2-40B4-BE49-F238E27FC236}">
              <a16:creationId xmlns:a16="http://schemas.microsoft.com/office/drawing/2014/main" id="{2060B06C-18B2-4D92-9667-9906F8D439CE}"/>
            </a:ext>
          </a:extLst>
        </xdr:cNvPr>
        <xdr:cNvPicPr>
          <a:picLocks noChangeAspect="1"/>
        </xdr:cNvPicPr>
      </xdr:nvPicPr>
      <xdr:blipFill>
        <a:blip xmlns:r="http://schemas.openxmlformats.org/officeDocument/2006/relationships" r:embed="rId1"/>
        <a:stretch>
          <a:fillRect/>
        </a:stretch>
      </xdr:blipFill>
      <xdr:spPr>
        <a:xfrm>
          <a:off x="293688" y="9222589"/>
          <a:ext cx="6254750" cy="691551"/>
        </a:xfrm>
        <a:prstGeom prst="rect">
          <a:avLst/>
        </a:prstGeom>
      </xdr:spPr>
    </xdr:pic>
    <xdr:clientData/>
  </xdr:twoCellAnchor>
  <xdr:twoCellAnchor>
    <xdr:from>
      <xdr:col>0</xdr:col>
      <xdr:colOff>962025</xdr:colOff>
      <xdr:row>108</xdr:row>
      <xdr:rowOff>161925</xdr:rowOff>
    </xdr:from>
    <xdr:to>
      <xdr:col>0</xdr:col>
      <xdr:colOff>5219700</xdr:colOff>
      <xdr:row>121</xdr:row>
      <xdr:rowOff>180975</xdr:rowOff>
    </xdr:to>
    <xdr:pic>
      <xdr:nvPicPr>
        <xdr:cNvPr id="3" name="Picture 384939927" descr="A map of a city&#10;&#10;Description automatically generated">
          <a:extLst>
            <a:ext uri="{FF2B5EF4-FFF2-40B4-BE49-F238E27FC236}">
              <a16:creationId xmlns:a16="http://schemas.microsoft.com/office/drawing/2014/main" id="{7728020C-19B2-4812-A927-8E3292B613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3725" y="21066125"/>
          <a:ext cx="3175" cy="214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971550</xdr:colOff>
      <xdr:row>123</xdr:row>
      <xdr:rowOff>171450</xdr:rowOff>
    </xdr:from>
    <xdr:to>
      <xdr:col>0</xdr:col>
      <xdr:colOff>4981575</xdr:colOff>
      <xdr:row>144</xdr:row>
      <xdr:rowOff>19050</xdr:rowOff>
    </xdr:to>
    <xdr:pic>
      <xdr:nvPicPr>
        <xdr:cNvPr id="4" name="Picture 447674016" descr="A map of a city&#10;&#10;Description automatically generated">
          <a:extLst>
            <a:ext uri="{FF2B5EF4-FFF2-40B4-BE49-F238E27FC236}">
              <a16:creationId xmlns:a16="http://schemas.microsoft.com/office/drawing/2014/main" id="{461A9C5E-3750-44E2-AD83-81B50D4B0B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6900" y="23545800"/>
          <a:ext cx="0" cy="332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145</xdr:row>
      <xdr:rowOff>85725</xdr:rowOff>
    </xdr:from>
    <xdr:to>
      <xdr:col>0</xdr:col>
      <xdr:colOff>5153025</xdr:colOff>
      <xdr:row>164</xdr:row>
      <xdr:rowOff>104775</xdr:rowOff>
    </xdr:to>
    <xdr:pic>
      <xdr:nvPicPr>
        <xdr:cNvPr id="5" name="Picture 59480354" descr="A map of a city&#10;&#10;Description automatically generated">
          <a:extLst>
            <a:ext uri="{FF2B5EF4-FFF2-40B4-BE49-F238E27FC236}">
              <a16:creationId xmlns:a16="http://schemas.microsoft.com/office/drawing/2014/main" id="{FFB72DD3-EBDC-4667-A053-74FB6893A54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593725" y="27098625"/>
          <a:ext cx="0" cy="315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167</xdr:row>
      <xdr:rowOff>114300</xdr:rowOff>
    </xdr:from>
    <xdr:to>
      <xdr:col>0</xdr:col>
      <xdr:colOff>4867275</xdr:colOff>
      <xdr:row>186</xdr:row>
      <xdr:rowOff>180975</xdr:rowOff>
    </xdr:to>
    <xdr:pic>
      <xdr:nvPicPr>
        <xdr:cNvPr id="6" name="Picture 1" descr="A map of a city&#10;&#10;Description automatically generated">
          <a:extLst>
            <a:ext uri="{FF2B5EF4-FFF2-40B4-BE49-F238E27FC236}">
              <a16:creationId xmlns:a16="http://schemas.microsoft.com/office/drawing/2014/main" id="{B0EBE10B-8543-430D-A5B5-C94AAD9CDB6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2925" y="30759400"/>
          <a:ext cx="50800" cy="318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427260</xdr:colOff>
      <xdr:row>109</xdr:row>
      <xdr:rowOff>44214</xdr:rowOff>
    </xdr:from>
    <xdr:to>
      <xdr:col>8</xdr:col>
      <xdr:colOff>112935</xdr:colOff>
      <xdr:row>122</xdr:row>
      <xdr:rowOff>36049</xdr:rowOff>
    </xdr:to>
    <xdr:pic>
      <xdr:nvPicPr>
        <xdr:cNvPr id="7" name="Picture 384939927" descr="A map of a city&#10;&#10;Description automatically generated">
          <a:extLst>
            <a:ext uri="{FF2B5EF4-FFF2-40B4-BE49-F238E27FC236}">
              <a16:creationId xmlns:a16="http://schemas.microsoft.com/office/drawing/2014/main" id="{6C9D5281-B7B4-4960-B101-3667BEB941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260" y="21113514"/>
          <a:ext cx="4460875" cy="2138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436785</xdr:colOff>
      <xdr:row>124</xdr:row>
      <xdr:rowOff>23803</xdr:rowOff>
    </xdr:from>
    <xdr:to>
      <xdr:col>7</xdr:col>
      <xdr:colOff>446310</xdr:colOff>
      <xdr:row>144</xdr:row>
      <xdr:rowOff>15639</xdr:rowOff>
    </xdr:to>
    <xdr:pic>
      <xdr:nvPicPr>
        <xdr:cNvPr id="8" name="Picture 447674016" descr="A map of a city&#10;&#10;Description automatically generated">
          <a:extLst>
            <a:ext uri="{FF2B5EF4-FFF2-40B4-BE49-F238E27FC236}">
              <a16:creationId xmlns:a16="http://schemas.microsoft.com/office/drawing/2014/main" id="{0EABD3F0-49FA-4C01-8F1C-7ED94A2EFC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785" y="23569603"/>
          <a:ext cx="4187825" cy="329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141510</xdr:colOff>
      <xdr:row>145</xdr:row>
      <xdr:rowOff>80953</xdr:rowOff>
    </xdr:from>
    <xdr:to>
      <xdr:col>8</xdr:col>
      <xdr:colOff>46260</xdr:colOff>
      <xdr:row>164</xdr:row>
      <xdr:rowOff>83674</xdr:rowOff>
    </xdr:to>
    <xdr:pic>
      <xdr:nvPicPr>
        <xdr:cNvPr id="9" name="Picture 59480354" descr="A map of a city&#10;&#10;Description automatically generated">
          <a:extLst>
            <a:ext uri="{FF2B5EF4-FFF2-40B4-BE49-F238E27FC236}">
              <a16:creationId xmlns:a16="http://schemas.microsoft.com/office/drawing/2014/main" id="{6220413B-6C93-4039-919C-9AB7BEB8296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41510" y="27093853"/>
          <a:ext cx="4679950" cy="3139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8160</xdr:colOff>
      <xdr:row>167</xdr:row>
      <xdr:rowOff>89117</xdr:rowOff>
    </xdr:from>
    <xdr:to>
      <xdr:col>7</xdr:col>
      <xdr:colOff>332010</xdr:colOff>
      <xdr:row>186</xdr:row>
      <xdr:rowOff>101364</xdr:rowOff>
    </xdr:to>
    <xdr:pic>
      <xdr:nvPicPr>
        <xdr:cNvPr id="10" name="Picture 1" descr="A map of a city&#10;&#10;Description automatically generated">
          <a:extLst>
            <a:ext uri="{FF2B5EF4-FFF2-40B4-BE49-F238E27FC236}">
              <a16:creationId xmlns:a16="http://schemas.microsoft.com/office/drawing/2014/main" id="{69ED0FD2-4181-4E46-B9BC-D8264E569E5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60" y="30734217"/>
          <a:ext cx="4502150" cy="314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357188</xdr:colOff>
      <xdr:row>8</xdr:row>
      <xdr:rowOff>119063</xdr:rowOff>
    </xdr:from>
    <xdr:to>
      <xdr:col>9</xdr:col>
      <xdr:colOff>301898</xdr:colOff>
      <xdr:row>50</xdr:row>
      <xdr:rowOff>71795</xdr:rowOff>
    </xdr:to>
    <xdr:pic>
      <xdr:nvPicPr>
        <xdr:cNvPr id="11" name="Picture 10">
          <a:extLst>
            <a:ext uri="{FF2B5EF4-FFF2-40B4-BE49-F238E27FC236}">
              <a16:creationId xmlns:a16="http://schemas.microsoft.com/office/drawing/2014/main" id="{6710355E-9C38-4802-A951-984477A59973}"/>
            </a:ext>
          </a:extLst>
        </xdr:cNvPr>
        <xdr:cNvPicPr>
          <a:picLocks noChangeAspect="1"/>
        </xdr:cNvPicPr>
      </xdr:nvPicPr>
      <xdr:blipFill>
        <a:blip xmlns:r="http://schemas.openxmlformats.org/officeDocument/2006/relationships" r:embed="rId6"/>
        <a:stretch>
          <a:fillRect/>
        </a:stretch>
      </xdr:blipFill>
      <xdr:spPr>
        <a:xfrm>
          <a:off x="357188" y="1592263"/>
          <a:ext cx="5316810" cy="6886932"/>
        </a:xfrm>
        <a:prstGeom prst="rect">
          <a:avLst/>
        </a:prstGeom>
      </xdr:spPr>
    </xdr:pic>
    <xdr:clientData/>
  </xdr:twoCellAnchor>
  <xdr:twoCellAnchor editAs="oneCell">
    <xdr:from>
      <xdr:col>0</xdr:col>
      <xdr:colOff>341313</xdr:colOff>
      <xdr:row>50</xdr:row>
      <xdr:rowOff>103187</xdr:rowOff>
    </xdr:from>
    <xdr:to>
      <xdr:col>9</xdr:col>
      <xdr:colOff>381277</xdr:colOff>
      <xdr:row>54</xdr:row>
      <xdr:rowOff>71470</xdr:rowOff>
    </xdr:to>
    <xdr:pic>
      <xdr:nvPicPr>
        <xdr:cNvPr id="12" name="Picture 11">
          <a:extLst>
            <a:ext uri="{FF2B5EF4-FFF2-40B4-BE49-F238E27FC236}">
              <a16:creationId xmlns:a16="http://schemas.microsoft.com/office/drawing/2014/main" id="{360ADE17-242F-4E27-A6F0-CB31C2039F59}"/>
            </a:ext>
          </a:extLst>
        </xdr:cNvPr>
        <xdr:cNvPicPr>
          <a:picLocks noChangeAspect="1"/>
        </xdr:cNvPicPr>
      </xdr:nvPicPr>
      <xdr:blipFill>
        <a:blip xmlns:r="http://schemas.openxmlformats.org/officeDocument/2006/relationships" r:embed="rId7"/>
        <a:stretch>
          <a:fillRect/>
        </a:stretch>
      </xdr:blipFill>
      <xdr:spPr>
        <a:xfrm>
          <a:off x="341313" y="8510587"/>
          <a:ext cx="5412064" cy="628683"/>
        </a:xfrm>
        <a:prstGeom prst="rect">
          <a:avLst/>
        </a:prstGeom>
      </xdr:spPr>
    </xdr:pic>
    <xdr:clientData/>
  </xdr:twoCellAnchor>
  <xdr:twoCellAnchor editAs="oneCell">
    <xdr:from>
      <xdr:col>10</xdr:col>
      <xdr:colOff>587375</xdr:colOff>
      <xdr:row>7</xdr:row>
      <xdr:rowOff>134938</xdr:rowOff>
    </xdr:from>
    <xdr:to>
      <xdr:col>19</xdr:col>
      <xdr:colOff>436830</xdr:colOff>
      <xdr:row>27</xdr:row>
      <xdr:rowOff>125585</xdr:rowOff>
    </xdr:to>
    <xdr:pic>
      <xdr:nvPicPr>
        <xdr:cNvPr id="13" name="Picture 12">
          <a:extLst>
            <a:ext uri="{FF2B5EF4-FFF2-40B4-BE49-F238E27FC236}">
              <a16:creationId xmlns:a16="http://schemas.microsoft.com/office/drawing/2014/main" id="{F198F0C8-E4B4-4BE4-ABB0-042052D9F100}"/>
            </a:ext>
          </a:extLst>
        </xdr:cNvPr>
        <xdr:cNvPicPr>
          <a:picLocks noChangeAspect="1"/>
        </xdr:cNvPicPr>
      </xdr:nvPicPr>
      <xdr:blipFill>
        <a:blip xmlns:r="http://schemas.openxmlformats.org/officeDocument/2006/relationships" r:embed="rId8"/>
        <a:stretch>
          <a:fillRect/>
        </a:stretch>
      </xdr:blipFill>
      <xdr:spPr>
        <a:xfrm>
          <a:off x="6556375" y="1443038"/>
          <a:ext cx="5221555" cy="3308522"/>
        </a:xfrm>
        <a:prstGeom prst="rect">
          <a:avLst/>
        </a:prstGeom>
      </xdr:spPr>
    </xdr:pic>
    <xdr:clientData/>
  </xdr:twoCellAnchor>
  <xdr:twoCellAnchor editAs="oneCell">
    <xdr:from>
      <xdr:col>10</xdr:col>
      <xdr:colOff>587375</xdr:colOff>
      <xdr:row>28</xdr:row>
      <xdr:rowOff>47625</xdr:rowOff>
    </xdr:from>
    <xdr:to>
      <xdr:col>19</xdr:col>
      <xdr:colOff>398728</xdr:colOff>
      <xdr:row>46</xdr:row>
      <xdr:rowOff>57305</xdr:rowOff>
    </xdr:to>
    <xdr:pic>
      <xdr:nvPicPr>
        <xdr:cNvPr id="14" name="Picture 13">
          <a:extLst>
            <a:ext uri="{FF2B5EF4-FFF2-40B4-BE49-F238E27FC236}">
              <a16:creationId xmlns:a16="http://schemas.microsoft.com/office/drawing/2014/main" id="{635E62B7-871E-4853-B3ED-C19027D1B2D5}"/>
            </a:ext>
          </a:extLst>
        </xdr:cNvPr>
        <xdr:cNvPicPr>
          <a:picLocks noChangeAspect="1"/>
        </xdr:cNvPicPr>
      </xdr:nvPicPr>
      <xdr:blipFill>
        <a:blip xmlns:r="http://schemas.openxmlformats.org/officeDocument/2006/relationships" r:embed="rId9"/>
        <a:stretch>
          <a:fillRect/>
        </a:stretch>
      </xdr:blipFill>
      <xdr:spPr>
        <a:xfrm>
          <a:off x="6556375" y="4822825"/>
          <a:ext cx="5183453" cy="2981480"/>
        </a:xfrm>
        <a:prstGeom prst="rect">
          <a:avLst/>
        </a:prstGeom>
      </xdr:spPr>
    </xdr:pic>
    <xdr:clientData/>
  </xdr:twoCellAnchor>
  <xdr:twoCellAnchor editAs="oneCell">
    <xdr:from>
      <xdr:col>20</xdr:col>
      <xdr:colOff>381001</xdr:colOff>
      <xdr:row>9</xdr:row>
      <xdr:rowOff>7938</xdr:rowOff>
    </xdr:from>
    <xdr:to>
      <xdr:col>29</xdr:col>
      <xdr:colOff>382863</xdr:colOff>
      <xdr:row>24</xdr:row>
      <xdr:rowOff>123960</xdr:rowOff>
    </xdr:to>
    <xdr:pic>
      <xdr:nvPicPr>
        <xdr:cNvPr id="15" name="Picture 14">
          <a:extLst>
            <a:ext uri="{FF2B5EF4-FFF2-40B4-BE49-F238E27FC236}">
              <a16:creationId xmlns:a16="http://schemas.microsoft.com/office/drawing/2014/main" id="{8AF241A8-CA71-43EC-B08D-0F66AAEF96B7}"/>
            </a:ext>
          </a:extLst>
        </xdr:cNvPr>
        <xdr:cNvPicPr>
          <a:picLocks noChangeAspect="1"/>
        </xdr:cNvPicPr>
      </xdr:nvPicPr>
      <xdr:blipFill>
        <a:blip xmlns:r="http://schemas.openxmlformats.org/officeDocument/2006/relationships" r:embed="rId10"/>
        <a:stretch>
          <a:fillRect/>
        </a:stretch>
      </xdr:blipFill>
      <xdr:spPr>
        <a:xfrm>
          <a:off x="12319001" y="1646238"/>
          <a:ext cx="5373962" cy="2592522"/>
        </a:xfrm>
        <a:prstGeom prst="rect">
          <a:avLst/>
        </a:prstGeom>
      </xdr:spPr>
    </xdr:pic>
    <xdr:clientData/>
  </xdr:twoCellAnchor>
  <xdr:twoCellAnchor editAs="oneCell">
    <xdr:from>
      <xdr:col>20</xdr:col>
      <xdr:colOff>396876</xdr:colOff>
      <xdr:row>25</xdr:row>
      <xdr:rowOff>31750</xdr:rowOff>
    </xdr:from>
    <xdr:to>
      <xdr:col>29</xdr:col>
      <xdr:colOff>379687</xdr:colOff>
      <xdr:row>49</xdr:row>
      <xdr:rowOff>152612</xdr:rowOff>
    </xdr:to>
    <xdr:pic>
      <xdr:nvPicPr>
        <xdr:cNvPr id="16" name="Picture 15">
          <a:extLst>
            <a:ext uri="{FF2B5EF4-FFF2-40B4-BE49-F238E27FC236}">
              <a16:creationId xmlns:a16="http://schemas.microsoft.com/office/drawing/2014/main" id="{9F0048DC-2A32-4BC8-975E-225F2334464F}"/>
            </a:ext>
          </a:extLst>
        </xdr:cNvPr>
        <xdr:cNvPicPr>
          <a:picLocks noChangeAspect="1"/>
        </xdr:cNvPicPr>
      </xdr:nvPicPr>
      <xdr:blipFill>
        <a:blip xmlns:r="http://schemas.openxmlformats.org/officeDocument/2006/relationships" r:embed="rId11"/>
        <a:stretch>
          <a:fillRect/>
        </a:stretch>
      </xdr:blipFill>
      <xdr:spPr>
        <a:xfrm>
          <a:off x="12334876" y="4311650"/>
          <a:ext cx="5354911" cy="4083262"/>
        </a:xfrm>
        <a:prstGeom prst="rect">
          <a:avLst/>
        </a:prstGeom>
      </xdr:spPr>
    </xdr:pic>
    <xdr:clientData/>
  </xdr:twoCellAnchor>
  <xdr:twoCellAnchor editAs="oneCell">
    <xdr:from>
      <xdr:col>20</xdr:col>
      <xdr:colOff>404813</xdr:colOff>
      <xdr:row>50</xdr:row>
      <xdr:rowOff>47626</xdr:rowOff>
    </xdr:from>
    <xdr:to>
      <xdr:col>29</xdr:col>
      <xdr:colOff>387624</xdr:colOff>
      <xdr:row>52</xdr:row>
      <xdr:rowOff>76220</xdr:rowOff>
    </xdr:to>
    <xdr:pic>
      <xdr:nvPicPr>
        <xdr:cNvPr id="17" name="Picture 16">
          <a:extLst>
            <a:ext uri="{FF2B5EF4-FFF2-40B4-BE49-F238E27FC236}">
              <a16:creationId xmlns:a16="http://schemas.microsoft.com/office/drawing/2014/main" id="{AB9E8B7B-7645-4D32-A981-42DB3A237D77}"/>
            </a:ext>
          </a:extLst>
        </xdr:cNvPr>
        <xdr:cNvPicPr>
          <a:picLocks noChangeAspect="1"/>
        </xdr:cNvPicPr>
      </xdr:nvPicPr>
      <xdr:blipFill>
        <a:blip xmlns:r="http://schemas.openxmlformats.org/officeDocument/2006/relationships" r:embed="rId12"/>
        <a:stretch>
          <a:fillRect/>
        </a:stretch>
      </xdr:blipFill>
      <xdr:spPr>
        <a:xfrm>
          <a:off x="12342813" y="8455026"/>
          <a:ext cx="5354911" cy="358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Env_Rev/Grant%20Programs/TFCA%20PROGRAM/WORKSHTS/EXCEL/2026/Trip%20Reduction%20FYE%202026.xlsx" TargetMode="External"/><Relationship Id="rId2" Type="http://schemas.openxmlformats.org/officeDocument/2006/relationships/externalLinkPath" Target="file:///G:\Env_Rev\Grant%20Programs\TFCA%20PROGRAM\WORKSHTS\EXCEL\2026\Trip%20Reduction%20FYE%202026.xlsx" TargetMode="External"/><Relationship Id="rId1" Type="http://schemas.openxmlformats.org/officeDocument/2006/relationships/externalLinkPath" Target="/Env_Rev/Grant%20Programs/TFCA%20PROGRAM/WORKSHTS/EXCEL/2026/Trip%20Reduction%20FY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Gen'l Info"/>
      <sheetName val="CE Calcs"/>
      <sheetName val="Notes &amp; Assumptions"/>
      <sheetName val="Emission Factors"/>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6F5DF9-ABA5-4D55-BBBC-18D1078638E7}" name="Table16" displayName="Table16" ref="A17:BU48" totalsRowShown="0" headerRowDxfId="207" dataDxfId="206">
  <autoFilter ref="A17:BU48" xr:uid="{7705A56D-33DF-48D1-9248-389C1ADA343A}"/>
  <sortState xmlns:xlrd2="http://schemas.microsoft.com/office/spreadsheetml/2017/richdata2" ref="A18:BU48">
    <sortCondition ref="F17:F48"/>
  </sortState>
  <tableColumns count="73">
    <tableColumn id="1" xr3:uid="{7E7665DD-DA7F-456A-8200-2B7F03F2B8CE}" name="Region" dataDxfId="205"/>
    <tableColumn id="2" xr3:uid="{B332D0CF-9A3A-404B-8147-BB42D6450BBE}" name="Calendar Year" dataDxfId="204"/>
    <tableColumn id="3" xr3:uid="{9F342525-DCCC-44CB-BF9B-2A4CADD2F710}" name="Vehicle Category" dataDxfId="203"/>
    <tableColumn id="4" xr3:uid="{BA8B8792-9ADD-466D-A3D5-9E9D91A213C1}" name="Model Year" dataDxfId="202"/>
    <tableColumn id="5" xr3:uid="{C805CA75-361E-4677-9AC0-30F846B091CC}" name="Speed" dataDxfId="201"/>
    <tableColumn id="6" xr3:uid="{610957BE-1F53-4A8C-AA92-2C47646EE190}" name="Fuel" dataDxfId="200"/>
    <tableColumn id="7" xr3:uid="{ACE24D92-0937-404C-BA06-3F722D6EE933}" name="Population" dataDxfId="199"/>
    <tableColumn id="8" xr3:uid="{66734C15-8CAE-4F30-99F2-8ABF12261FAB}" name="Total VMT" dataDxfId="198"/>
    <tableColumn id="9" xr3:uid="{23C4C3B6-A5F0-409F-A08D-DEAA4ECA4C9B}" name="CVMT" dataDxfId="197"/>
    <tableColumn id="10" xr3:uid="{AF1F9F52-0BCB-4B3B-86FA-8DD21F8546EB}" name="EVMT" dataDxfId="196"/>
    <tableColumn id="11" xr3:uid="{A45476DE-631A-4306-8EC2-51B6FFCCF1B2}" name="Trips" dataDxfId="195"/>
    <tableColumn id="12" xr3:uid="{AE2DE927-FBA4-4255-880D-1C23FD3FD5CC}" name="Energy Consumption" dataDxfId="194"/>
    <tableColumn id="13" xr3:uid="{A2CC593A-C75C-46B7-857A-21BDAF576321}" name="NOx_RUNEX" dataDxfId="193"/>
    <tableColumn id="14" xr3:uid="{F47B707A-75CD-4737-A4AF-3795C4814A90}" name="NOx_IDLEX" dataDxfId="192"/>
    <tableColumn id="15" xr3:uid="{BA06D593-98DE-4D7A-9C9F-A134E96386A2}" name="NOx_STREX" dataDxfId="191"/>
    <tableColumn id="16" xr3:uid="{2BBE4B24-32C3-41B0-8965-91F832E0DD13}" name="NOx_TOTEX" dataDxfId="190"/>
    <tableColumn id="69" xr3:uid="{7FB11C63-1664-46D1-A83B-CB8BADB374EB}" name="NOX Total" dataDxfId="189">
      <calculatedColumnFormula>Table16[[#This Row],[NOx_TOTEX]]*$A$15/Table16[[#This Row],[Total VMT]]</calculatedColumnFormula>
    </tableColumn>
    <tableColumn id="17" xr3:uid="{C7DD137B-7124-4F98-B59F-F93FC535562E}" name="PM2.5_RUNEX" dataDxfId="188"/>
    <tableColumn id="18" xr3:uid="{914F97D5-8D1C-4392-9DAA-0AD41F38D970}" name="PM2.5_IDLEX" dataDxfId="187"/>
    <tableColumn id="19" xr3:uid="{85F8B07A-606B-46D0-8B27-2ADCD958188F}" name="PM2.5_STREX" dataDxfId="186"/>
    <tableColumn id="20" xr3:uid="{DEA66CBD-EA97-42DD-B1E5-0E9890E326A6}" name="PM2.5_TOTEX" dataDxfId="185"/>
    <tableColumn id="21" xr3:uid="{29E7C573-9FB1-4F43-9BC7-EAACAB91221E}" name="PM2.5_PMTW" dataDxfId="184"/>
    <tableColumn id="22" xr3:uid="{668C5217-25B3-478B-BC05-6F5FCFA98DC7}" name="PM2.5_PMBW" dataDxfId="183"/>
    <tableColumn id="23" xr3:uid="{840FA687-ED8B-4BC3-90C8-DA520F4993E5}" name="PM2.5_TOTAL" dataDxfId="182"/>
    <tableColumn id="24" xr3:uid="{28B7404C-ACA8-494E-91D9-335AB4AFA61E}" name="PM10_RUNEX" dataDxfId="181"/>
    <tableColumn id="25" xr3:uid="{E34DA9A4-3311-44B2-B755-80FE5734F74B}" name="PM10_IDLEX" dataDxfId="180"/>
    <tableColumn id="26" xr3:uid="{6FBF0CFA-052F-4574-868A-3C45A977F9FB}" name="PM10_STREX" dataDxfId="179"/>
    <tableColumn id="27" xr3:uid="{5BF2BDBD-A1C0-42ED-8282-7E39B6937740}" name="PM10_TOTEX" dataDxfId="178"/>
    <tableColumn id="70" xr3:uid="{2B16358A-F5AD-4DF8-BF68-815E96E8164C}" name="PM10 Total" dataDxfId="177">
      <calculatedColumnFormula>Table16[[#This Row],[PM10_TOTEX]]*$A$15/Table16[[#This Row],[Total VMT]]</calculatedColumnFormula>
    </tableColumn>
    <tableColumn id="28" xr3:uid="{807AA88B-5C50-47E5-BE41-45771D3D97BB}" name="PM10_PMTW" dataDxfId="176"/>
    <tableColumn id="29" xr3:uid="{A316CD55-D2B1-44D9-B514-D706A1D9A191}" name="PM10_PMBW" dataDxfId="175"/>
    <tableColumn id="30" xr3:uid="{6F8A5805-598D-498C-A250-FA4997EAC0FF}" name="PM10_TOTAL" dataDxfId="174"/>
    <tableColumn id="71" xr3:uid="{BB884079-1B14-4CCE-B7F3-6FFA7EBB3FCF}" name="PM10 Other" dataDxfId="173">
      <calculatedColumnFormula>Table16[[#This Row],[PM10_TOTAL]]*$A$15/Table16[[#This Row],[Total VMT]]</calculatedColumnFormula>
    </tableColumn>
    <tableColumn id="31" xr3:uid="{4A25119A-574B-4DA8-BD8D-493BFECBC023}" name="CO2_RUNEX" dataDxfId="172"/>
    <tableColumn id="32" xr3:uid="{48139950-792D-4314-AF1F-4A2A57F23ADA}" name="CO2_IDLEX" dataDxfId="171"/>
    <tableColumn id="33" xr3:uid="{DB43306F-5C52-4022-8E75-09BD1A2B34E8}" name="CO2_STREX" dataDxfId="170"/>
    <tableColumn id="34" xr3:uid="{61064A1B-F12B-4CE6-8A58-62F8100F311E}" name="CO2_TOTEX" dataDxfId="169"/>
    <tableColumn id="73" xr3:uid="{1790D0A7-A7D2-41DD-8E68-201B56A43824}" name="CO2 Total" dataDxfId="168">
      <calculatedColumnFormula>Table16[[#This Row],[CO2_TOTEX]]*$A$15/Table16[[#This Row],[Total VMT]]</calculatedColumnFormula>
    </tableColumn>
    <tableColumn id="35" xr3:uid="{28BCB2D3-13EF-4F5D-9182-327AB1B065D9}" name="CH4_RUNEX" dataDxfId="167"/>
    <tableColumn id="36" xr3:uid="{8E082B04-52EE-46C1-B00F-FB5885293DA3}" name="CH4_IDLEX" dataDxfId="166"/>
    <tableColumn id="37" xr3:uid="{A9BCE616-394E-4EBD-B63F-78A5D7A8DAA5}" name="CH4_STREX" dataDxfId="165"/>
    <tableColumn id="38" xr3:uid="{901878F5-C3E7-4615-98F6-FFBC4FCECA6C}" name="CH4_TOTEX" dataDxfId="164"/>
    <tableColumn id="39" xr3:uid="{C045BD43-8114-4412-B284-0CD761216086}" name="N2O_RUNEX" dataDxfId="163"/>
    <tableColumn id="40" xr3:uid="{FBDB760F-163B-4801-8020-2E99B0D370D7}" name="N2O_IDLEX" dataDxfId="162"/>
    <tableColumn id="41" xr3:uid="{FD064089-3F7F-4D8C-823D-056EB9EF276B}" name="N2O_STREX" dataDxfId="161"/>
    <tableColumn id="42" xr3:uid="{308E868B-B337-476C-83FC-8399B30AC657}" name="N2O_TOTEX" dataDxfId="160"/>
    <tableColumn id="43" xr3:uid="{504DB97C-D505-4FE3-97E3-334F5A5A7308}" name="ROG_RUNEX" dataDxfId="159"/>
    <tableColumn id="44" xr3:uid="{8A1B4D11-7A1D-4EF7-8F07-4779F894A393}" name="ROG_IDLEX" dataDxfId="158"/>
    <tableColumn id="45" xr3:uid="{860F2D18-80CC-47F9-A8BD-50A81A9635DB}" name="ROG_STREX" dataDxfId="157"/>
    <tableColumn id="46" xr3:uid="{70A2E35C-60CA-48A1-969D-5DD7C31E56F0}" name="ROG_TOTEX" dataDxfId="156"/>
    <tableColumn id="47" xr3:uid="{108E6834-3E3D-4A6F-9B2C-D45435045E1F}" name="ROG_DIURN" dataDxfId="155"/>
    <tableColumn id="48" xr3:uid="{1A5911F9-CF0B-490C-99FC-B77337250E84}" name="ROG_HOTSOAK" dataDxfId="154"/>
    <tableColumn id="49" xr3:uid="{2773E543-303B-4D86-B13E-B1378FB9C985}" name="ROG_RUNLOSS" dataDxfId="153"/>
    <tableColumn id="50" xr3:uid="{120853AA-F153-41B1-A704-800B25B745A8}" name="ROG_TOTAL" dataDxfId="152"/>
    <tableColumn id="72" xr3:uid="{B2F0E2AB-4560-4D61-B44F-C669FE0061E1}" name="ROG Total" dataDxfId="151">
      <calculatedColumnFormula>Table16[[#This Row],[ROG_TOTEX]]*$A$15/Table16[[#This Row],[Total VMT]]</calculatedColumnFormula>
    </tableColumn>
    <tableColumn id="51" xr3:uid="{E80FA903-AEFC-4745-A286-141F6A0CEAE3}" name="TOG_RUNEX" dataDxfId="150"/>
    <tableColumn id="52" xr3:uid="{C5F2D671-2A22-452D-838B-AE9F7C1071E4}" name="TOG_IDLEX" dataDxfId="149"/>
    <tableColumn id="53" xr3:uid="{3505750C-96E2-4893-A445-E5C725FBC615}" name="TOG_STREX" dataDxfId="148"/>
    <tableColumn id="54" xr3:uid="{183CCF55-51B7-4565-902B-3C5AF871410E}" name="TOG_TOTEX" dataDxfId="147"/>
    <tableColumn id="55" xr3:uid="{2348F9F0-8325-4B6D-9A32-654607FB6D97}" name="TOG_DIURN" dataDxfId="146"/>
    <tableColumn id="56" xr3:uid="{5D10CD7E-432F-4790-BE38-C1F2BD642158}" name="TOG_HOTSOAK" dataDxfId="145"/>
    <tableColumn id="57" xr3:uid="{604EE0D5-C840-46C8-86CE-37CAF971BE57}" name="TOG_RUNLOSS" dataDxfId="144"/>
    <tableColumn id="58" xr3:uid="{BB8FF051-B6D1-44C6-B1C0-AF766B6166BF}" name="TOG_TOTAL" dataDxfId="143"/>
    <tableColumn id="59" xr3:uid="{CBFDA209-F4CB-4D72-94CA-2234F0DC486F}" name="CO_RUNEX" dataDxfId="142"/>
    <tableColumn id="60" xr3:uid="{91798B6F-B1E6-4F60-937D-B73BAFB323C1}" name="CO_IDLEX" dataDxfId="141"/>
    <tableColumn id="61" xr3:uid="{CF99DF1F-F23E-4934-9843-23732DA41842}" name="CO_STREX" dataDxfId="140"/>
    <tableColumn id="62" xr3:uid="{C6AAB662-2C23-4382-B92F-B309F079D040}" name="CO_TOTEX" dataDxfId="139"/>
    <tableColumn id="63" xr3:uid="{899C68F6-C588-47B3-A9C0-9A1FA3DA7391}" name="SOx_RUNEX" dataDxfId="138"/>
    <tableColumn id="64" xr3:uid="{71646CF1-1E06-4830-A680-67E356AA03A2}" name="SOx_IDLEX" dataDxfId="137"/>
    <tableColumn id="65" xr3:uid="{6F278224-1BAC-481C-88D5-BFB965F98CFE}" name="SOx_STREX" dataDxfId="136"/>
    <tableColumn id="66" xr3:uid="{967CA950-2A16-4C15-B291-09F83A283D8C}" name="SOx_TOTEX" dataDxfId="135"/>
    <tableColumn id="67" xr3:uid="{62EC0DE1-936F-480A-B465-3664E4271DA9}" name="NH3_RUNEX" dataDxfId="134"/>
    <tableColumn id="68" xr3:uid="{A9A5359D-208F-4B64-9AC8-423707CBE04F}" name="Fuel Consumption" dataDxfId="13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BF77110-4960-491C-83AE-FFF05FC2A8B8}" name="Table27" displayName="Table27" ref="A50:BU81" totalsRowShown="0" headerRowDxfId="132" dataDxfId="131">
  <autoFilter ref="A50:BU81" xr:uid="{A81D9919-1BD3-45E8-AEC6-6FA8C0640B31}"/>
  <sortState xmlns:xlrd2="http://schemas.microsoft.com/office/spreadsheetml/2017/richdata2" ref="A51:BU81">
    <sortCondition ref="F50:F81"/>
  </sortState>
  <tableColumns count="73">
    <tableColumn id="1" xr3:uid="{2985116D-3EDE-4560-B82D-ED9FC6B951CA}" name="Region" dataDxfId="130"/>
    <tableColumn id="2" xr3:uid="{0349B6C2-FDC8-48C9-816C-96D8D4C711D6}" name="Calendar Year" dataDxfId="129"/>
    <tableColumn id="3" xr3:uid="{5B0EA71E-996A-4979-A155-B207DA64B12C}" name="Vehicle Category" dataDxfId="128"/>
    <tableColumn id="4" xr3:uid="{86DC03BA-81E4-4908-AA35-25CAED594A2F}" name="Model Year" dataDxfId="127"/>
    <tableColumn id="5" xr3:uid="{8A15B7A6-092B-45C3-A3C7-C7EE4E765DD5}" name="Speed" dataDxfId="126"/>
    <tableColumn id="6" xr3:uid="{692C7993-013D-4FF0-87ED-85751EBFB96E}" name="Fuel" dataDxfId="125"/>
    <tableColumn id="7" xr3:uid="{A4563D87-2A81-4B26-A45E-132A68575899}" name="Population" dataDxfId="124"/>
    <tableColumn id="8" xr3:uid="{DE085026-0A76-4D6B-BDCC-1E434ADE1E25}" name="Total VMT" dataDxfId="123"/>
    <tableColumn id="9" xr3:uid="{A5BD8049-8B43-4415-8F66-7AC50E2830D0}" name="CVMT" dataDxfId="122"/>
    <tableColumn id="10" xr3:uid="{5412D0F9-87A1-44EF-B86B-2FD11A421EF9}" name="EVMT" dataDxfId="121"/>
    <tableColumn id="11" xr3:uid="{4FEA2BAE-934B-42A3-81BB-2CA5A191470F}" name="Trips" dataDxfId="120"/>
    <tableColumn id="12" xr3:uid="{068D1B6F-147D-4E0C-B604-E832762FEBA8}" name="Energy Consumption" dataDxfId="119"/>
    <tableColumn id="13" xr3:uid="{EF70BE33-F1CB-4900-886C-7941462532F7}" name="NOx_RUNEX" dataDxfId="118"/>
    <tableColumn id="14" xr3:uid="{295FAD81-6B36-49B4-9646-6D7F40E21D72}" name="NOx_IDLEX" dataDxfId="117"/>
    <tableColumn id="15" xr3:uid="{56604C8F-3F0E-4982-9258-FEFABD85FD2E}" name="NOx_STREX" dataDxfId="116"/>
    <tableColumn id="16" xr3:uid="{1C1ED904-106F-4979-8843-595ECCC895F5}" name="NOx_TOTEX" dataDxfId="115"/>
    <tableColumn id="69" xr3:uid="{597BBA9C-C9A6-45A9-AFE9-9B73ED14970C}" name="NOX Total" dataDxfId="114">
      <calculatedColumnFormula>Table27[[#This Row],[NOx_TOTEX]]*$A$15/Table27[[#This Row],[Total VMT]]</calculatedColumnFormula>
    </tableColumn>
    <tableColumn id="17" xr3:uid="{D2602AD0-3C5D-40B5-912F-85785736C380}" name="PM2.5_RUNEX" dataDxfId="113"/>
    <tableColumn id="18" xr3:uid="{A6463930-5B72-4341-A002-1BEE2A1B2E1A}" name="PM2.5_IDLEX" dataDxfId="112"/>
    <tableColumn id="19" xr3:uid="{2CCFD502-4D34-4B2B-9653-558184C71574}" name="PM2.5_STREX" dataDxfId="111"/>
    <tableColumn id="20" xr3:uid="{81F9BCAE-38C7-4D87-A110-B6C50F20FF09}" name="PM2.5_TOTEX" dataDxfId="110"/>
    <tableColumn id="21" xr3:uid="{043C7F5B-97A7-4A0B-A247-A6651A13F01B}" name="PM2.5_PMTW" dataDxfId="109"/>
    <tableColumn id="22" xr3:uid="{1BB294BD-0D48-4A91-8742-34B2F373FEBB}" name="PM2.5_PMBW" dataDxfId="108"/>
    <tableColumn id="23" xr3:uid="{4466F3DF-F7EF-4507-A1F6-66E2E92BEDEA}" name="PM2.5_TOTAL" dataDxfId="107"/>
    <tableColumn id="24" xr3:uid="{8654E85C-3DE0-4CD7-B796-646024EA78FE}" name="PM10_RUNEX" dataDxfId="106"/>
    <tableColumn id="25" xr3:uid="{432D67C2-3730-4E01-A53E-578E52E28CE7}" name="PM10_IDLEX" dataDxfId="105"/>
    <tableColumn id="26" xr3:uid="{BFDB6836-9717-4EDF-B168-43D33FE6FC06}" name="PM10_STREX" dataDxfId="104"/>
    <tableColumn id="27" xr3:uid="{75784BB6-C092-40FF-8825-234050A0EC12}" name="PM10_TOTEX" dataDxfId="103"/>
    <tableColumn id="70" xr3:uid="{3CAED87C-D5BD-4B12-9478-E8E4029CCDE3}" name="PM10 Total" dataDxfId="102">
      <calculatedColumnFormula>Table27[[#This Row],[PM10_TOTEX]]*$A$15/Table27[[#This Row],[Total VMT]]</calculatedColumnFormula>
    </tableColumn>
    <tableColumn id="28" xr3:uid="{5B4FCBF9-EC46-4A35-89B5-55976BEBCCE2}" name="PM10_PMTW" dataDxfId="101"/>
    <tableColumn id="29" xr3:uid="{C75C1900-6B25-4C79-B3AF-399DD65C0CBE}" name="PM10_PMBW" dataDxfId="100"/>
    <tableColumn id="30" xr3:uid="{CA396436-72D0-4953-899C-E5EE51DA9F3C}" name="PM10_TOTAL" dataDxfId="99"/>
    <tableColumn id="71" xr3:uid="{DF85EEA5-4F6A-4DF1-8DC2-5CF875D6676B}" name="PM10 Other" dataDxfId="98">
      <calculatedColumnFormula>Table27[[#This Row],[PM10_TOTAL]]*$A$15/Table27[[#This Row],[Total VMT]]</calculatedColumnFormula>
    </tableColumn>
    <tableColumn id="31" xr3:uid="{A1A3E8AE-3E57-4E30-869A-46D632151852}" name="CO2_RUNEX" dataDxfId="97"/>
    <tableColumn id="32" xr3:uid="{6C08FE0E-BC4C-4F9A-9E3E-2144E5799B29}" name="CO2_IDLEX" dataDxfId="96"/>
    <tableColumn id="33" xr3:uid="{EAD12280-6196-4150-8F47-9EEE0282C5C4}" name="CO2_STREX" dataDxfId="95"/>
    <tableColumn id="34" xr3:uid="{548EF8DF-E359-43DB-9C02-7A7FB3741A65}" name="CO2_TOTEX" dataDxfId="94"/>
    <tableColumn id="72" xr3:uid="{825A68CF-A14B-4F39-921A-95EACEC73A9A}" name="CO2 Total" dataDxfId="93">
      <calculatedColumnFormula>Table27[[#This Row],[CO2_TOTEX]]*$A$15/Table27[[#This Row],[Total VMT]]</calculatedColumnFormula>
    </tableColumn>
    <tableColumn id="35" xr3:uid="{BA9E3EC6-9D0E-4BDB-8D6C-4FE62E7F4C92}" name="CH4_RUNEX" dataDxfId="92"/>
    <tableColumn id="36" xr3:uid="{7F8AE61E-96F5-49CF-A1C5-FD7C03520E12}" name="CH4_IDLEX" dataDxfId="91"/>
    <tableColumn id="37" xr3:uid="{212B5923-6F70-4E9C-B797-FFB60B395D7B}" name="CH4_STREX" dataDxfId="90"/>
    <tableColumn id="38" xr3:uid="{A45CB25B-A3A9-4280-9AD0-E02BCEDE6427}" name="CH4_TOTEX" dataDxfId="89"/>
    <tableColumn id="39" xr3:uid="{2E3CCD3A-FCBD-4D2A-9A5D-7A4D074AB3C7}" name="N2O_RUNEX" dataDxfId="88"/>
    <tableColumn id="40" xr3:uid="{6C040865-363A-4AEE-9AFD-81DA0B5A3D3B}" name="N2O_IDLEX" dataDxfId="87"/>
    <tableColumn id="41" xr3:uid="{CE161B45-12F1-442C-BB0B-5BB5BBEF3FF4}" name="N2O_STREX" dataDxfId="86"/>
    <tableColumn id="42" xr3:uid="{0586D9C7-6397-4BE4-98B4-80C61004CC2B}" name="N2O_TOTEX" dataDxfId="85"/>
    <tableColumn id="43" xr3:uid="{2AF00276-7A18-47AE-A6FF-458D49D886B2}" name="ROG_RUNEX" dataDxfId="84"/>
    <tableColumn id="44" xr3:uid="{BAA6DB88-C0C2-471A-ABF5-6E5F5D73C680}" name="ROG_IDLEX" dataDxfId="83"/>
    <tableColumn id="45" xr3:uid="{B6EDA6CA-CD12-4853-AA97-034056C4A5DA}" name="ROG_STREX" dataDxfId="82"/>
    <tableColumn id="46" xr3:uid="{6419DAA5-ED84-4E7C-B0AE-CFD212E54AFD}" name="ROG_TOTEX" dataDxfId="81"/>
    <tableColumn id="47" xr3:uid="{0FF6D652-6474-4C78-BD2E-28CFB0C92699}" name="ROG_DIURN" dataDxfId="80"/>
    <tableColumn id="48" xr3:uid="{63AB2025-AF1B-47CD-B23E-9A19E77DF769}" name="ROG_HOTSOAK" dataDxfId="79"/>
    <tableColumn id="49" xr3:uid="{885C9592-50E2-4D76-A92C-C2DFBFC95354}" name="ROG_RUNLOSS" dataDxfId="78"/>
    <tableColumn id="50" xr3:uid="{89DE8EDD-56CC-4AAF-8842-262BA4B08B0E}" name="ROG_TOTAL" dataDxfId="77"/>
    <tableColumn id="73" xr3:uid="{C3269D69-32CB-49FF-A1F2-6FE086419401}" name="ROG Total" dataDxfId="76">
      <calculatedColumnFormula>Table27[[#This Row],[ROG_TOTEX]]*$A$15/Table27[[#This Row],[Total VMT]]</calculatedColumnFormula>
    </tableColumn>
    <tableColumn id="51" xr3:uid="{562621D1-F591-4443-A922-DF81061C410E}" name="TOG_RUNEX" dataDxfId="75"/>
    <tableColumn id="52" xr3:uid="{B87256D3-69C7-40B9-9AB4-C4931B96A84F}" name="TOG_IDLEX" dataDxfId="74"/>
    <tableColumn id="53" xr3:uid="{8C36A008-7F42-4513-8AF5-1A5267949CA0}" name="TOG_STREX" dataDxfId="73"/>
    <tableColumn id="54" xr3:uid="{E597B414-C75C-4790-B52E-F2C0943EBB68}" name="TOG_TOTEX" dataDxfId="72"/>
    <tableColumn id="55" xr3:uid="{E9E12F04-4234-48E8-AFC8-34AF7D01C27F}" name="TOG_DIURN" dataDxfId="71"/>
    <tableColumn id="56" xr3:uid="{6114267E-3226-4465-895E-B7CBCFD41EF0}" name="TOG_HOTSOAK" dataDxfId="70"/>
    <tableColumn id="57" xr3:uid="{41D25FC6-CCC6-4F01-A63D-A5FA0FC05EA7}" name="TOG_RUNLOSS" dataDxfId="69"/>
    <tableColumn id="58" xr3:uid="{C74DFF93-8F18-4742-80C1-C006EB1D3716}" name="TOG_TOTAL" dataDxfId="68"/>
    <tableColumn id="59" xr3:uid="{800B6031-B896-4200-94A3-7FEC6A6CCE37}" name="CO_RUNEX" dataDxfId="67"/>
    <tableColumn id="60" xr3:uid="{B111A966-00BF-4C3E-A913-248BB8559288}" name="CO_IDLEX" dataDxfId="66"/>
    <tableColumn id="61" xr3:uid="{DA33F528-AED1-4BD6-8C63-9DBF35E35DB1}" name="CO_STREX" dataDxfId="65"/>
    <tableColumn id="62" xr3:uid="{A5ECA8E6-8A10-45FA-8096-AD1C24F674D8}" name="CO_TOTEX" dataDxfId="64"/>
    <tableColumn id="63" xr3:uid="{24C430E0-4D8F-43BD-8786-DF272A0B7448}" name="SOx_RUNEX" dataDxfId="63"/>
    <tableColumn id="64" xr3:uid="{90455FD2-68AC-4A03-BB57-67105925B9E5}" name="SOx_IDLEX" dataDxfId="62"/>
    <tableColumn id="65" xr3:uid="{2C43184B-67A7-43B0-8F65-1B148E1332EF}" name="SOx_STREX" dataDxfId="61"/>
    <tableColumn id="66" xr3:uid="{828C7F96-484B-4737-A15F-B79E25DAF39C}" name="SOx_TOTEX" dataDxfId="60"/>
    <tableColumn id="67" xr3:uid="{50F93A7D-622E-4FA4-B7B1-20970139455B}" name="NH3_RUNEX" dataDxfId="59"/>
    <tableColumn id="68" xr3:uid="{55ACF7EE-1BA9-4549-9CC7-227E54F60D62}" name="Fuel Consumption" dataDxfId="58"/>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5D40FC3-406D-4EA2-A6D0-012018E4FC6B}" name="Table38" displayName="Table38" ref="A83:BC99" totalsRowShown="0" headerRowDxfId="57" dataDxfId="56" tableBorderDxfId="55">
  <autoFilter ref="A83:BC99" xr:uid="{3282E77A-F4E9-4A1F-9747-D4BA635255CB}"/>
  <sortState xmlns:xlrd2="http://schemas.microsoft.com/office/spreadsheetml/2017/richdata2" ref="A84:BC99">
    <sortCondition ref="B83:B99"/>
  </sortState>
  <tableColumns count="55">
    <tableColumn id="1" xr3:uid="{E04CDBF5-5E67-4C5A-AB0F-27CB1D1B7C12}" name="Region" dataDxfId="54"/>
    <tableColumn id="2" xr3:uid="{F8A11099-62AA-4D3A-8CD7-57852CACBB49}" name="Calendar Year" dataDxfId="53"/>
    <tableColumn id="3" xr3:uid="{BDFB5DC1-88B1-4733-88A0-97B50C352BF5}" name="Vehicle Category" dataDxfId="52"/>
    <tableColumn id="4" xr3:uid="{A3641497-8867-406B-BEF0-502BB52BBFE3}" name="Model Year" dataDxfId="51"/>
    <tableColumn id="5" xr3:uid="{686F1E57-D097-435F-8931-99771A75F0EB}" name="Speed" dataDxfId="50"/>
    <tableColumn id="6" xr3:uid="{6E4A8197-6750-4489-B209-BB03B8D9B5EF}" name="Fuel" dataDxfId="49"/>
    <tableColumn id="7" xr3:uid="{DA7CEA39-DCC7-42A4-B7FB-0B5E7DF4995B}" name="Population" dataDxfId="48"/>
    <tableColumn id="8" xr3:uid="{D933FCAB-BF95-44FC-BD18-AD7E6046C1AC}" name="Total VMT" dataDxfId="47"/>
    <tableColumn id="9" xr3:uid="{6ABD9282-3561-417F-BAB8-76C112FB75AB}" name="CVMT" dataDxfId="46"/>
    <tableColumn id="10" xr3:uid="{8010C39A-920C-40E8-93B2-151687B37B9A}" name="EVMT" dataDxfId="45"/>
    <tableColumn id="11" xr3:uid="{E9EFB77D-1916-48A4-8D6A-030C47AEE777}" name="Trips" dataDxfId="44"/>
    <tableColumn id="12" xr3:uid="{F7173CA4-3F80-497A-832F-A21135E6EF9C}" name="Energy Consumption" dataDxfId="43"/>
    <tableColumn id="13" xr3:uid="{62637F85-341C-4295-BD2A-F48DCDB134AD}" name="NOx_RUNEX" dataDxfId="42"/>
    <tableColumn id="14" xr3:uid="{74C0AD52-C5E7-4658-80F8-A097B7CDD163}" name="NOx_IDLEX" dataDxfId="41"/>
    <tableColumn id="15" xr3:uid="{525E930F-1C0F-4D0A-BFCA-2E8B18A7A878}" name="NOx_STREX" dataDxfId="40"/>
    <tableColumn id="16" xr3:uid="{3B0B680D-9827-4730-969D-E2BEC4DD5AB3}" name="NOx_TOTEX" dataDxfId="39"/>
    <tableColumn id="17" xr3:uid="{1532114E-1228-42CA-BF78-AEFCBF3C5A81}" name="NOX Total" dataDxfId="38">
      <calculatedColumnFormula>Table38[[#This Row],[NOx_TOTEX]]*$A$15/Table38[[#This Row],[Total VMT]]</calculatedColumnFormula>
    </tableColumn>
    <tableColumn id="18" xr3:uid="{6C24FF8B-9F29-4A5A-810E-4B8A0F2D654F}" name="PM2.5_RUNEX" dataDxfId="37"/>
    <tableColumn id="19" xr3:uid="{D5C9F922-68B8-4295-B227-09B6D3098164}" name="PM2.5_IDLEX" dataDxfId="36"/>
    <tableColumn id="20" xr3:uid="{80F5FC38-2388-4071-B727-F8C7CB455341}" name="PM2.5_STREX" dataDxfId="35"/>
    <tableColumn id="21" xr3:uid="{3CC66295-D3AC-4BF2-B430-FBF2037B07C6}" name="PM2.5_TOTEX" dataDxfId="34"/>
    <tableColumn id="22" xr3:uid="{974CDB89-CC96-49D7-9E1C-885174816D3D}" name="PM2.5_PMTW" dataDxfId="33"/>
    <tableColumn id="23" xr3:uid="{E043F89B-F0A9-4E60-B164-DA43EE927B2A}" name="PM2.5_PMBW" dataDxfId="32"/>
    <tableColumn id="24" xr3:uid="{ADAC7CBD-A3E5-4287-AD65-02C4076AB26D}" name="PM2.5_TOTAL" dataDxfId="31"/>
    <tableColumn id="25" xr3:uid="{54FA0432-1CF2-4F12-A89B-D3E44460A45E}" name="PM10_RUNEX" dataDxfId="30"/>
    <tableColumn id="26" xr3:uid="{FB6B448A-49AA-4056-AD6A-5A7C3E6E3B81}" name="PM10_IDLEX" dataDxfId="29"/>
    <tableColumn id="27" xr3:uid="{A24F4D0F-E516-4135-A17C-605E1135DD8B}" name="PM10_STREX" dataDxfId="28"/>
    <tableColumn id="28" xr3:uid="{B8143937-7288-408A-8DB1-1133DB0AF74D}" name="PM10_TOTEX" dataDxfId="27"/>
    <tableColumn id="29" xr3:uid="{3F678F69-EAEE-440E-896B-24145BA865AE}" name="PM10 Total" dataDxfId="26">
      <calculatedColumnFormula>Table38[[#This Row],[PM10_TOTEX]]*$A$15/Table38[[#This Row],[Total VMT]]</calculatedColumnFormula>
    </tableColumn>
    <tableColumn id="30" xr3:uid="{48DEE0A2-3EDA-4167-8DE8-2A311D13B668}" name="PM10_PMTW" dataDxfId="25"/>
    <tableColumn id="31" xr3:uid="{B5D2B96B-8CB8-4553-8898-9E886354640E}" name="PM10_PMBW" dataDxfId="24"/>
    <tableColumn id="32" xr3:uid="{3AB53AB8-241A-46FB-9404-8EFF10256E8B}" name="PM10_TOTAL" dataDxfId="23"/>
    <tableColumn id="33" xr3:uid="{0B6F5835-0338-4879-9DEC-B644C0B63C17}" name="PM10 Other" dataDxfId="22">
      <calculatedColumnFormula>Table38[[#This Row],[PM10_TOTAL]]*$A$15/Table38[[#This Row],[Total VMT]]</calculatedColumnFormula>
    </tableColumn>
    <tableColumn id="34" xr3:uid="{9F26CD7A-CCA0-424F-8265-F1E7F027FE6A}" name="CO2_RUNEX" dataDxfId="21"/>
    <tableColumn id="35" xr3:uid="{B03A4BC4-F1BE-4C32-9CCB-634A3131F692}" name="CO2_IDLEX" dataDxfId="20"/>
    <tableColumn id="36" xr3:uid="{63495F4B-146C-49F2-A83B-B61E87D303B3}" name="CO2_STREX" dataDxfId="19"/>
    <tableColumn id="37" xr3:uid="{70A00DE9-8456-44D9-B41C-8B6720E2DA5B}" name="CO2_TOTEX" dataDxfId="18"/>
    <tableColumn id="38" xr3:uid="{170692F4-8104-4B54-B554-8C5E74AD2F0C}" name="CO2 Total" dataDxfId="17">
      <calculatedColumnFormula>Table38[[#This Row],[CO2_TOTEX]]*$A$15/Table38[[#This Row],[Total VMT]]</calculatedColumnFormula>
    </tableColumn>
    <tableColumn id="39" xr3:uid="{C79FE419-EEA1-4E05-92DB-E8BD9561C4D3}" name="CH4_RUNEX" dataDxfId="16"/>
    <tableColumn id="40" xr3:uid="{8CD8F53B-14A7-4924-83AC-EDD567C558D2}" name="CH4_IDLEX" dataDxfId="15"/>
    <tableColumn id="41" xr3:uid="{708D910C-EA57-4FEC-A33E-82CC7D8E4704}" name="CH4_STREX" dataDxfId="14"/>
    <tableColumn id="42" xr3:uid="{7EFEC893-2366-4DBD-B24D-4A38316358D2}" name="CH4_TOTEX" dataDxfId="13"/>
    <tableColumn id="43" xr3:uid="{C52ACAA0-9B67-4BDE-AC04-61B929478998}" name="N2O_RUNEX" dataDxfId="12"/>
    <tableColumn id="44" xr3:uid="{FD79B972-6818-4866-870F-CEFFA81DC655}" name="N2O_IDLEX" dataDxfId="11"/>
    <tableColumn id="45" xr3:uid="{E32748E2-89E2-41E0-8410-3359862E573C}" name="N2O_STREX" dataDxfId="10"/>
    <tableColumn id="46" xr3:uid="{C16990A3-D848-4190-9AB0-49872CE38E6B}" name="N2O_TOTEX" dataDxfId="9"/>
    <tableColumn id="47" xr3:uid="{8B8BFD3F-6D04-4C24-BAEB-C075A5294358}" name="ROG_RUNEX" dataDxfId="8"/>
    <tableColumn id="48" xr3:uid="{C45D8E16-855D-4664-90CF-CBA7FE5EF5D9}" name="ROG_IDLEX" dataDxfId="7"/>
    <tableColumn id="49" xr3:uid="{C9B9CE73-683C-408D-8A6A-0049DC6416CE}" name="ROG_STREX" dataDxfId="6"/>
    <tableColumn id="50" xr3:uid="{5CE076EA-0D51-4292-8A07-4C1E2B5BE595}" name="ROG_TOTEX" dataDxfId="5"/>
    <tableColumn id="51" xr3:uid="{3E40DEA7-2C80-4D9C-A963-95C4C5C732F6}" name="ROG_DIURN" dataDxfId="4"/>
    <tableColumn id="52" xr3:uid="{B272EE31-9B1D-4775-AAA0-0398C84D508E}" name="ROG_HOTSOAK" dataDxfId="3"/>
    <tableColumn id="53" xr3:uid="{22CF154F-A9F0-4146-A326-C8319FD24455}" name="ROG_RUNLOSS" dataDxfId="2"/>
    <tableColumn id="54" xr3:uid="{5E277AA9-4D78-4BF9-8CE2-16BE4A6A18A5}" name="ROG_TOTAL" dataDxfId="1"/>
    <tableColumn id="55" xr3:uid="{B8E7CD7E-6E5B-4C9B-B7DE-18E578D69B81}" name="ROG Total" dataDxfId="0">
      <calculatedColumnFormula>Table38[[#This Row],[ROG_TOTEX]]*$A$15/Table38[[#This Row],[Total VMT]]</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FD2931-6715-40DE-B0BB-B52BD9AB206E}" name="Table1" displayName="Table1" ref="A9:BN45" totalsRowShown="0">
  <autoFilter ref="A9:BN45" xr:uid="{1F736C3C-7503-4766-A52A-3E67285C5669}"/>
  <sortState xmlns:xlrd2="http://schemas.microsoft.com/office/spreadsheetml/2017/richdata2" ref="A10:BN45">
    <sortCondition ref="F9:F45"/>
  </sortState>
  <tableColumns count="66">
    <tableColumn id="1" xr3:uid="{720AB3E3-A146-4CFB-BB56-44BAA8226042}" name="Region"/>
    <tableColumn id="2" xr3:uid="{63491E2C-6FD0-49A0-9113-FCB11FDB202E}" name="Calendar Year"/>
    <tableColumn id="3" xr3:uid="{89142C97-4895-46E8-95FD-6919B9A71AC1}" name="Vehicle Category"/>
    <tableColumn id="4" xr3:uid="{8553BBCD-62B6-4DA8-94E7-A944181E3E81}" name="Model Year"/>
    <tableColumn id="5" xr3:uid="{EB88618D-F641-4A69-851B-C4F058226F4E}" name="Speed"/>
    <tableColumn id="6" xr3:uid="{D987323E-411E-4F3E-A868-4FD64D07F93A}" name="Fuel"/>
    <tableColumn id="7" xr3:uid="{E199258C-A100-4D90-B25B-1291AD702196}" name="Population"/>
    <tableColumn id="8" xr3:uid="{8AE282E0-CC3F-4E72-B773-18D7D130011F}" name="VMT"/>
    <tableColumn id="9" xr3:uid="{120F7649-DF53-4926-873A-B37463FA2211}" name="Trips"/>
    <tableColumn id="10" xr3:uid="{1027B7C5-4EEC-4286-83E0-A28E90FB307D}" name="NOx_RUNEX"/>
    <tableColumn id="11" xr3:uid="{92B2B4B8-FF1B-42EC-987B-1A2B1ADB5110}" name="NOx_IDLEX"/>
    <tableColumn id="12" xr3:uid="{E403D823-5A76-499A-9391-CA7CC728F3B0}" name="NOx_STREX"/>
    <tableColumn id="13" xr3:uid="{A1A6A2C9-39E2-4DC3-BE2A-5AB910283E0B}" name="NOx_TOTEX"/>
    <tableColumn id="14" xr3:uid="{B9F57D73-C8A5-4DC0-B3EA-EFB76C08F800}" name="PM2.5_RUNEX"/>
    <tableColumn id="15" xr3:uid="{35D88A22-0A12-4488-A536-DFF4A976976D}" name="PM2.5_IDLEX"/>
    <tableColumn id="16" xr3:uid="{BDC1AE9B-EEED-4EF7-81FE-E8DED4210849}" name="PM2.5_STREX"/>
    <tableColumn id="17" xr3:uid="{2394B924-6F54-4947-8568-52B692B608EB}" name="PM2.5_TOTEX"/>
    <tableColumn id="18" xr3:uid="{B8052EF1-D6A7-4A35-9640-4E676A046EEA}" name="PM2.5_PMTW"/>
    <tableColumn id="19" xr3:uid="{407C5091-B8C5-4287-BBAB-A964B6EA21CF}" name="PM2.5_PMBW"/>
    <tableColumn id="20" xr3:uid="{B4DCB523-CEE3-4BA9-A418-26EAABD95381}" name="PM2.5_TOTAL"/>
    <tableColumn id="21" xr3:uid="{8BFC0EDC-A448-41C8-9F5F-F5FCEE9048B0}" name="PM10_RUNEX"/>
    <tableColumn id="22" xr3:uid="{A2AD2D44-1DE1-43B5-BFDF-C21E41A21C9E}" name="PM10_IDLEX"/>
    <tableColumn id="23" xr3:uid="{8F76061F-6C7E-46E1-AE83-C789CB1072DD}" name="PM10_STREX"/>
    <tableColumn id="24" xr3:uid="{79EE30DE-DB96-432C-96CF-B3C0099CB486}" name="PM10_TOTEX"/>
    <tableColumn id="25" xr3:uid="{5E9A979E-F4CB-4E3A-94DE-ED31FBF3F2B2}" name="PM10_PMTW"/>
    <tableColumn id="26" xr3:uid="{BC3966DA-6A1C-4FCA-901D-A80E3130738B}" name="PM10_PMBW"/>
    <tableColumn id="27" xr3:uid="{373A8CED-2BB1-4C1E-8FD9-940B9A50BB64}" name="PM10_TOTAL"/>
    <tableColumn id="28" xr3:uid="{4E1D98B5-CA12-4736-8C7D-2BA09A8B0331}" name="CO2_RUNEX"/>
    <tableColumn id="29" xr3:uid="{D4E1CBE5-F7C1-407F-9540-6AC063CB93C2}" name="CO2_IDLEX"/>
    <tableColumn id="30" xr3:uid="{B8F600FA-D835-417D-8E9E-CE63B25D3B59}" name="CO2_STREX"/>
    <tableColumn id="31" xr3:uid="{FB9698B0-9B4B-4EAC-8C14-3E0361958CF1}" name="CO2_TOTEX"/>
    <tableColumn id="32" xr3:uid="{C001D0F1-0365-4AB7-B2AD-B30E2B4F5578}" name="CH4_RUNEX"/>
    <tableColumn id="33" xr3:uid="{F233C974-6930-41F4-A5CC-FEA2F6943B55}" name="CH4_IDLEX"/>
    <tableColumn id="34" xr3:uid="{223FF46C-0F7E-44D8-86ED-36D1A8C2CA8E}" name="CH4_STREX"/>
    <tableColumn id="35" xr3:uid="{BA631035-5C49-4F64-A3D2-4A5FB1FAA1CA}" name="CH4_TOTEX"/>
    <tableColumn id="36" xr3:uid="{901FC341-92C7-4321-AD3F-9B06B752ABE9}" name="N2O_RUNEX"/>
    <tableColumn id="37" xr3:uid="{516F95C6-F461-49B3-B1DC-BDB288FCB70E}" name="N2O_IDLEX"/>
    <tableColumn id="38" xr3:uid="{A2F46C45-47D9-41D0-BA21-168CB5A80317}" name="N2O_STREX"/>
    <tableColumn id="39" xr3:uid="{E47BB72B-0259-445A-B940-7ABA6280C2AE}" name="N2O_TOTEX"/>
    <tableColumn id="40" xr3:uid="{07E14799-BF0B-4116-9CF9-4D412C09282F}" name="ROG_RUNEX"/>
    <tableColumn id="41" xr3:uid="{812EF8A8-24F5-4332-89BB-8CE712859FB9}" name="ROG_IDLEX"/>
    <tableColumn id="42" xr3:uid="{26E22B31-D90C-4460-8BAD-B3FDD50E3A44}" name="ROG_STREX"/>
    <tableColumn id="43" xr3:uid="{BC0A8FAA-1A1E-4776-9C97-A3447EB5805F}" name="ROG_TOTEX"/>
    <tableColumn id="44" xr3:uid="{1605BBFE-49E0-4377-985C-E0C4194EAA9D}" name="ROG_DIURN"/>
    <tableColumn id="45" xr3:uid="{A8671265-0853-43F7-884F-884322724DA3}" name="ROG_HOTSOAK"/>
    <tableColumn id="46" xr3:uid="{27F53373-6DA1-452E-B157-956C2718760C}" name="ROG_RUNLOSS"/>
    <tableColumn id="47" xr3:uid="{9839C86C-5595-4FCB-A29E-C7BC0BFFAE0A}" name="ROG_RESTLOSS"/>
    <tableColumn id="48" xr3:uid="{92915108-E5B2-478A-8ADA-E66AD4554D42}" name="ROG_TOTAL"/>
    <tableColumn id="49" xr3:uid="{AF8B3C7C-5C73-4264-97A3-3ADB9BD6A404}" name="TOG_RUNEX"/>
    <tableColumn id="50" xr3:uid="{D5894291-78F4-4070-B679-CD755D5888D9}" name="TOG_IDLEX"/>
    <tableColumn id="51" xr3:uid="{BBAE87BB-04D5-4134-8B7C-2073D8DBC5CD}" name="TOG_STREX"/>
    <tableColumn id="52" xr3:uid="{477A1990-9F02-4B3B-BD4F-9BE499618DF3}" name="TOG_TOTEX"/>
    <tableColumn id="53" xr3:uid="{EEFDAADD-EE15-4B13-B45C-0C538CC00123}" name="TOG_DIURN"/>
    <tableColumn id="54" xr3:uid="{32F424F8-F891-49CE-9F08-95700C210E6F}" name="TOG_HOTSOAK"/>
    <tableColumn id="55" xr3:uid="{EED0667C-7711-4A19-82C6-828E7A57C382}" name="TOG_RUNLOSS"/>
    <tableColumn id="56" xr3:uid="{99043BFF-A801-4447-936D-0C7F2CA3ECB9}" name="TOG_RESTLOSS"/>
    <tableColumn id="57" xr3:uid="{878329F7-8437-48E0-BDC8-E67480BF75DB}" name="TOG_TOTAL"/>
    <tableColumn id="58" xr3:uid="{B7790E48-01B1-47D0-8505-8F21FD7AD67A}" name="CO_RUNEX"/>
    <tableColumn id="59" xr3:uid="{4553166E-50DA-491E-98BE-C0CBFD72FBB9}" name="CO_IDLEX"/>
    <tableColumn id="60" xr3:uid="{5497480C-CF94-40DF-A065-6A0AA82F6E68}" name="CO_STREX"/>
    <tableColumn id="61" xr3:uid="{725587EF-6410-4E05-92A2-5E09D57F0FE0}" name="CO_TOTEX"/>
    <tableColumn id="62" xr3:uid="{6754CAE0-E0C3-4179-81D3-970BE231C944}" name="SOx_RUNEX"/>
    <tableColumn id="63" xr3:uid="{A92D8DB3-177B-4CB8-914B-4E253843A1AD}" name="SOx_IDLEX"/>
    <tableColumn id="64" xr3:uid="{ABA64721-E2A6-4298-A398-854460B59960}" name="SOx_STREX"/>
    <tableColumn id="65" xr3:uid="{CF03FA52-15BD-4196-A213-F0FFC9681513}" name="SOx_TOTEX"/>
    <tableColumn id="66" xr3:uid="{788E4107-EA31-4CAF-B1E6-78B6CB17FEA0}" name="Fuel Consumption"/>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3.arb.ca.gov/cc/capandtrade/auctionproceeds/communityinvestments.htm" TargetMode="External"/><Relationship Id="rId2" Type="http://schemas.openxmlformats.org/officeDocument/2006/relationships/hyperlink" Target="https://ww3.arb.ca.gov/cc/capandtrade/auctionproceeds/communityinvestments.htm" TargetMode="External"/><Relationship Id="rId1" Type="http://schemas.openxmlformats.org/officeDocument/2006/relationships/hyperlink" Target="http://www.baaqmd.gov/tfca4p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arb.ca.gov/emfac/emissions-inventory/32e7be0b8adf2dafd9817989049389599225b031" TargetMode="Externa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EACE-6AE9-41F2-9379-51B763D3D7B4}">
  <dimension ref="A1:AL188"/>
  <sheetViews>
    <sheetView zoomScaleNormal="100" workbookViewId="0">
      <selection activeCell="A2" sqref="A2"/>
    </sheetView>
  </sheetViews>
  <sheetFormatPr defaultColWidth="8.54296875" defaultRowHeight="13" x14ac:dyDescent="0.3"/>
  <cols>
    <col min="1" max="16384" width="8.54296875" style="97"/>
  </cols>
  <sheetData>
    <row r="1" spans="1:33" ht="20" x14ac:dyDescent="0.4">
      <c r="A1" s="66" t="s">
        <v>0</v>
      </c>
      <c r="B1" s="67"/>
      <c r="C1" s="67"/>
      <c r="D1" s="67"/>
      <c r="E1" s="67"/>
      <c r="F1" s="67"/>
      <c r="G1" s="67"/>
      <c r="H1" s="67"/>
      <c r="I1" s="67"/>
    </row>
    <row r="2" spans="1:33" ht="20" x14ac:dyDescent="0.4">
      <c r="A2" s="66" t="s">
        <v>1</v>
      </c>
      <c r="B2" s="67"/>
      <c r="C2" s="67"/>
      <c r="D2" s="67"/>
      <c r="E2" s="67"/>
      <c r="F2" s="67"/>
      <c r="G2" s="67"/>
      <c r="H2" s="67"/>
      <c r="I2" s="67"/>
    </row>
    <row r="3" spans="1:33" x14ac:dyDescent="0.3">
      <c r="A3" s="123" t="s">
        <v>2</v>
      </c>
    </row>
    <row r="5" spans="1:33" ht="14" x14ac:dyDescent="0.3">
      <c r="A5" s="124" t="s">
        <v>3</v>
      </c>
    </row>
    <row r="6" spans="1:33" ht="14" x14ac:dyDescent="0.3">
      <c r="A6" s="125" t="s">
        <v>4</v>
      </c>
    </row>
    <row r="8" spans="1:33" ht="14.5" x14ac:dyDescent="0.35">
      <c r="A8" s="97" t="s">
        <v>5</v>
      </c>
    </row>
    <row r="9" spans="1:33" x14ac:dyDescent="0.3">
      <c r="A9" s="126"/>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row>
    <row r="10" spans="1:33" x14ac:dyDescent="0.3">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row>
    <row r="11" spans="1:33" x14ac:dyDescent="0.3">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row>
    <row r="12" spans="1:33" x14ac:dyDescent="0.3">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row>
    <row r="13" spans="1:33" x14ac:dyDescent="0.3">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row>
    <row r="14" spans="1:33" x14ac:dyDescent="0.3">
      <c r="A14" s="126"/>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row>
    <row r="15" spans="1:33" x14ac:dyDescent="0.3">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row>
    <row r="16" spans="1:33" x14ac:dyDescent="0.3">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row>
    <row r="17" spans="1:33" x14ac:dyDescent="0.3">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row>
    <row r="18" spans="1:33" x14ac:dyDescent="0.3">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row>
    <row r="19" spans="1:33" x14ac:dyDescent="0.3">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row>
    <row r="20" spans="1:33" x14ac:dyDescent="0.3">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row>
    <row r="21" spans="1:33" x14ac:dyDescent="0.3">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row>
    <row r="22" spans="1:33" x14ac:dyDescent="0.3">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row>
    <row r="23" spans="1:33" x14ac:dyDescent="0.3">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row>
    <row r="24" spans="1:33" x14ac:dyDescent="0.3">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row>
    <row r="25" spans="1:33" x14ac:dyDescent="0.3">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row>
    <row r="26" spans="1:33" x14ac:dyDescent="0.3">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row>
    <row r="27" spans="1:33" x14ac:dyDescent="0.3">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row>
    <row r="28" spans="1:33" x14ac:dyDescent="0.3">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row>
    <row r="29" spans="1:33" x14ac:dyDescent="0.3">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row>
    <row r="30" spans="1:33" x14ac:dyDescent="0.3">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row>
    <row r="31" spans="1:33" x14ac:dyDescent="0.3">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row>
    <row r="32" spans="1:33" x14ac:dyDescent="0.3">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row>
    <row r="33" spans="1:33" x14ac:dyDescent="0.3">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row>
    <row r="34" spans="1:33" x14ac:dyDescent="0.3">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row>
    <row r="35" spans="1:33" x14ac:dyDescent="0.3">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row>
    <row r="36" spans="1:33" x14ac:dyDescent="0.3">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row>
    <row r="37" spans="1:33" x14ac:dyDescent="0.3">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row>
    <row r="38" spans="1:33" x14ac:dyDescent="0.3">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row>
    <row r="39" spans="1:33" x14ac:dyDescent="0.3">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row>
    <row r="40" spans="1:33" x14ac:dyDescent="0.3">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row>
    <row r="41" spans="1:33" x14ac:dyDescent="0.3">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row>
    <row r="42" spans="1:33" x14ac:dyDescent="0.3">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row>
    <row r="43" spans="1:33" x14ac:dyDescent="0.3">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row>
    <row r="44" spans="1:33" x14ac:dyDescent="0.3">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row>
    <row r="45" spans="1:33" x14ac:dyDescent="0.3">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row>
    <row r="46" spans="1:33" x14ac:dyDescent="0.3">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row>
    <row r="47" spans="1:33" x14ac:dyDescent="0.3">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row>
    <row r="48" spans="1:33" x14ac:dyDescent="0.3">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row>
    <row r="49" spans="1:33" x14ac:dyDescent="0.3">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row>
    <row r="50" spans="1:33" x14ac:dyDescent="0.3">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row>
    <row r="51" spans="1:33" x14ac:dyDescent="0.3">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row>
    <row r="52" spans="1:33" x14ac:dyDescent="0.3">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row>
    <row r="53" spans="1:33" x14ac:dyDescent="0.3">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row>
    <row r="54" spans="1:33" x14ac:dyDescent="0.3">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row>
    <row r="55" spans="1:33" x14ac:dyDescent="0.3">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row>
    <row r="56" spans="1:33" x14ac:dyDescent="0.3">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row>
    <row r="57" spans="1:33" x14ac:dyDescent="0.3">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row>
    <row r="58" spans="1:33" x14ac:dyDescent="0.3">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row>
    <row r="59" spans="1:33" x14ac:dyDescent="0.3">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row>
    <row r="60" spans="1:33" x14ac:dyDescent="0.3">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row>
    <row r="61" spans="1:33" x14ac:dyDescent="0.3">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row>
    <row r="62" spans="1:33" x14ac:dyDescent="0.3">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row>
    <row r="63" spans="1:33" x14ac:dyDescent="0.3">
      <c r="A63" s="127" t="s">
        <v>6</v>
      </c>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row>
    <row r="64" spans="1:33" x14ac:dyDescent="0.3">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row>
    <row r="65" spans="1:33" x14ac:dyDescent="0.3">
      <c r="A65" s="126"/>
      <c r="B65" s="126"/>
      <c r="C65" s="126"/>
      <c r="D65" s="126"/>
      <c r="E65" s="126"/>
      <c r="F65" s="126"/>
      <c r="G65" s="129"/>
      <c r="H65" s="129"/>
      <c r="I65" s="130" t="s">
        <v>7</v>
      </c>
      <c r="J65" s="129" t="s">
        <v>8</v>
      </c>
      <c r="K65" s="129"/>
      <c r="L65" s="129"/>
      <c r="M65" s="129"/>
      <c r="N65" s="129"/>
      <c r="O65" s="129"/>
      <c r="P65" s="129"/>
      <c r="Q65" s="129"/>
      <c r="R65" s="129"/>
      <c r="S65" s="129"/>
      <c r="T65" s="129"/>
      <c r="U65" s="129"/>
      <c r="V65" s="129"/>
      <c r="W65" s="129"/>
      <c r="X65" s="129"/>
      <c r="Y65" s="129"/>
      <c r="Z65" s="129"/>
      <c r="AA65" s="129"/>
      <c r="AB65" s="126"/>
      <c r="AC65" s="126"/>
      <c r="AD65" s="126"/>
      <c r="AE65" s="126"/>
      <c r="AF65" s="126"/>
      <c r="AG65" s="126"/>
    </row>
    <row r="66" spans="1:33" x14ac:dyDescent="0.3">
      <c r="A66" s="126"/>
      <c r="B66" s="126"/>
      <c r="C66" s="126"/>
      <c r="D66" s="126"/>
      <c r="E66" s="126"/>
      <c r="F66" s="126"/>
      <c r="G66" s="129"/>
      <c r="H66" s="129"/>
      <c r="I66" s="130" t="s">
        <v>9</v>
      </c>
      <c r="J66" s="129" t="s">
        <v>10</v>
      </c>
      <c r="K66" s="129"/>
      <c r="L66" s="129"/>
      <c r="M66" s="129"/>
      <c r="N66" s="129"/>
      <c r="O66" s="129"/>
      <c r="P66" s="129"/>
      <c r="Q66" s="129"/>
      <c r="R66" s="129"/>
      <c r="S66" s="129"/>
      <c r="T66" s="129"/>
      <c r="U66" s="129"/>
      <c r="V66" s="129"/>
      <c r="W66" s="129"/>
      <c r="X66" s="129"/>
      <c r="Y66" s="129"/>
      <c r="Z66" s="129"/>
      <c r="AA66" s="129"/>
      <c r="AB66" s="126"/>
      <c r="AC66" s="126"/>
      <c r="AD66" s="126"/>
      <c r="AE66" s="126"/>
      <c r="AF66" s="126"/>
      <c r="AG66" s="126"/>
    </row>
    <row r="67" spans="1:33" x14ac:dyDescent="0.3">
      <c r="A67" s="126"/>
      <c r="B67" s="126"/>
      <c r="C67" s="126"/>
      <c r="D67" s="126"/>
      <c r="E67" s="126"/>
      <c r="F67" s="126"/>
      <c r="G67" s="129"/>
      <c r="H67" s="129"/>
      <c r="I67" s="130" t="s">
        <v>11</v>
      </c>
      <c r="J67" s="129" t="s">
        <v>12</v>
      </c>
      <c r="K67" s="129"/>
      <c r="L67" s="129"/>
      <c r="M67" s="129"/>
      <c r="N67" s="129"/>
      <c r="O67" s="129"/>
      <c r="P67" s="129"/>
      <c r="Q67" s="129"/>
      <c r="R67" s="129"/>
      <c r="S67" s="129"/>
      <c r="T67" s="129"/>
      <c r="U67" s="129"/>
      <c r="V67" s="129"/>
      <c r="W67" s="129"/>
      <c r="X67" s="129"/>
      <c r="Y67" s="129"/>
      <c r="Z67" s="129"/>
      <c r="AA67" s="129"/>
      <c r="AB67" s="126"/>
      <c r="AC67" s="126"/>
      <c r="AD67" s="126"/>
      <c r="AE67" s="126"/>
      <c r="AF67" s="126"/>
      <c r="AG67" s="126"/>
    </row>
    <row r="68" spans="1:33" x14ac:dyDescent="0.3">
      <c r="A68" s="126"/>
      <c r="B68" s="126"/>
      <c r="C68" s="126"/>
      <c r="D68" s="126"/>
      <c r="E68" s="126"/>
      <c r="F68" s="126"/>
      <c r="G68" s="129"/>
      <c r="H68" s="129"/>
      <c r="I68" s="130" t="s">
        <v>13</v>
      </c>
      <c r="J68" s="129" t="s">
        <v>14</v>
      </c>
      <c r="K68" s="129"/>
      <c r="L68" s="129"/>
      <c r="M68" s="129"/>
      <c r="N68" s="129"/>
      <c r="O68" s="129"/>
      <c r="P68" s="129"/>
      <c r="Q68" s="129"/>
      <c r="R68" s="129"/>
      <c r="S68" s="129"/>
      <c r="T68" s="129"/>
      <c r="U68" s="129"/>
      <c r="V68" s="129"/>
      <c r="W68" s="129"/>
      <c r="X68" s="129"/>
      <c r="Y68" s="129"/>
      <c r="Z68" s="129"/>
      <c r="AA68" s="129"/>
      <c r="AB68" s="126"/>
      <c r="AC68" s="126"/>
      <c r="AD68" s="126"/>
      <c r="AE68" s="126"/>
      <c r="AF68" s="126"/>
      <c r="AG68" s="126"/>
    </row>
    <row r="69" spans="1:33" x14ac:dyDescent="0.3">
      <c r="A69" s="126"/>
      <c r="B69" s="126"/>
      <c r="C69" s="126"/>
      <c r="D69" s="126"/>
      <c r="E69" s="126"/>
      <c r="F69" s="126"/>
      <c r="G69" s="129"/>
      <c r="H69" s="129"/>
      <c r="I69" s="130" t="s">
        <v>15</v>
      </c>
      <c r="J69" s="129" t="s">
        <v>16</v>
      </c>
      <c r="K69" s="129"/>
      <c r="L69" s="129"/>
      <c r="M69" s="129"/>
      <c r="N69" s="129"/>
      <c r="O69" s="129"/>
      <c r="P69" s="129"/>
      <c r="Q69" s="129"/>
      <c r="R69" s="129"/>
      <c r="S69" s="129"/>
      <c r="T69" s="129"/>
      <c r="U69" s="129"/>
      <c r="V69" s="129"/>
      <c r="W69" s="129"/>
      <c r="X69" s="129"/>
      <c r="Y69" s="129"/>
      <c r="Z69" s="129"/>
      <c r="AA69" s="129"/>
      <c r="AB69" s="126"/>
      <c r="AC69" s="126"/>
      <c r="AD69" s="126"/>
      <c r="AE69" s="126"/>
      <c r="AF69" s="126"/>
      <c r="AG69" s="126"/>
    </row>
    <row r="70" spans="1:33" x14ac:dyDescent="0.3">
      <c r="A70" s="126"/>
      <c r="B70" s="126"/>
      <c r="C70" s="126"/>
      <c r="D70" s="126"/>
      <c r="E70" s="126"/>
      <c r="F70" s="126"/>
      <c r="G70" s="129"/>
      <c r="H70" s="129"/>
      <c r="I70" s="130" t="s">
        <v>17</v>
      </c>
      <c r="J70" s="129" t="s">
        <v>18</v>
      </c>
      <c r="K70" s="129"/>
      <c r="L70" s="129"/>
      <c r="M70" s="129"/>
      <c r="N70" s="129"/>
      <c r="O70" s="129"/>
      <c r="P70" s="129"/>
      <c r="Q70" s="129"/>
      <c r="R70" s="129"/>
      <c r="S70" s="129"/>
      <c r="T70" s="129"/>
      <c r="U70" s="129"/>
      <c r="V70" s="129"/>
      <c r="W70" s="129"/>
      <c r="X70" s="129"/>
      <c r="Y70" s="129"/>
      <c r="Z70" s="129"/>
      <c r="AA70" s="129"/>
      <c r="AB70" s="126"/>
      <c r="AC70" s="126"/>
      <c r="AD70" s="126"/>
      <c r="AE70" s="126"/>
      <c r="AF70" s="126"/>
      <c r="AG70" s="126"/>
    </row>
    <row r="71" spans="1:33" x14ac:dyDescent="0.3">
      <c r="A71" s="126"/>
      <c r="B71" s="126"/>
      <c r="C71" s="126"/>
      <c r="D71" s="126"/>
      <c r="E71" s="126"/>
      <c r="F71" s="126"/>
      <c r="G71" s="129"/>
      <c r="H71" s="129"/>
      <c r="I71" s="130" t="s">
        <v>19</v>
      </c>
      <c r="J71" s="129" t="s">
        <v>20</v>
      </c>
      <c r="K71" s="129"/>
      <c r="L71" s="129"/>
      <c r="M71" s="129"/>
      <c r="N71" s="129"/>
      <c r="O71" s="129"/>
      <c r="P71" s="129"/>
      <c r="Q71" s="129"/>
      <c r="R71" s="129"/>
      <c r="S71" s="129"/>
      <c r="T71" s="129"/>
      <c r="U71" s="129"/>
      <c r="V71" s="129"/>
      <c r="W71" s="129"/>
      <c r="X71" s="129"/>
      <c r="Y71" s="129"/>
      <c r="Z71" s="129"/>
      <c r="AA71" s="129"/>
      <c r="AB71" s="126"/>
      <c r="AC71" s="126"/>
      <c r="AD71" s="126"/>
      <c r="AE71" s="126"/>
      <c r="AF71" s="126"/>
      <c r="AG71" s="126"/>
    </row>
    <row r="72" spans="1:33" x14ac:dyDescent="0.3">
      <c r="A72" s="126"/>
      <c r="B72" s="126"/>
      <c r="C72" s="126"/>
      <c r="D72" s="126"/>
      <c r="E72" s="126"/>
      <c r="F72" s="126"/>
      <c r="G72" s="129"/>
      <c r="H72" s="129"/>
      <c r="I72" s="130" t="s">
        <v>21</v>
      </c>
      <c r="J72" s="129" t="s">
        <v>22</v>
      </c>
      <c r="K72" s="129"/>
      <c r="L72" s="129"/>
      <c r="M72" s="129"/>
      <c r="N72" s="129"/>
      <c r="O72" s="129"/>
      <c r="P72" s="129"/>
      <c r="Q72" s="129"/>
      <c r="R72" s="129"/>
      <c r="S72" s="129"/>
      <c r="T72" s="129"/>
      <c r="U72" s="129"/>
      <c r="V72" s="129"/>
      <c r="W72" s="129"/>
      <c r="X72" s="129"/>
      <c r="Y72" s="129"/>
      <c r="Z72" s="129"/>
      <c r="AA72" s="129"/>
      <c r="AB72" s="126"/>
      <c r="AC72" s="126"/>
      <c r="AD72" s="126"/>
      <c r="AE72" s="126"/>
      <c r="AF72" s="126"/>
      <c r="AG72" s="126"/>
    </row>
    <row r="73" spans="1:33" x14ac:dyDescent="0.3">
      <c r="A73" s="126"/>
      <c r="B73" s="126"/>
      <c r="C73" s="126"/>
      <c r="D73" s="126"/>
      <c r="E73" s="126"/>
      <c r="F73" s="126"/>
      <c r="G73" s="129"/>
      <c r="H73" s="129"/>
      <c r="I73" s="130" t="s">
        <v>23</v>
      </c>
      <c r="J73" s="129" t="s">
        <v>24</v>
      </c>
      <c r="K73" s="129"/>
      <c r="L73" s="129"/>
      <c r="M73" s="129"/>
      <c r="N73" s="129"/>
      <c r="O73" s="129"/>
      <c r="P73" s="129"/>
      <c r="Q73" s="129"/>
      <c r="R73" s="129"/>
      <c r="S73" s="129"/>
      <c r="T73" s="129"/>
      <c r="U73" s="129"/>
      <c r="V73" s="129"/>
      <c r="W73" s="129"/>
      <c r="X73" s="129"/>
      <c r="Y73" s="129"/>
      <c r="Z73" s="129"/>
      <c r="AA73" s="129"/>
      <c r="AB73" s="126"/>
      <c r="AC73" s="126"/>
      <c r="AD73" s="126"/>
      <c r="AE73" s="126"/>
      <c r="AF73" s="126"/>
      <c r="AG73" s="126"/>
    </row>
    <row r="74" spans="1:33" x14ac:dyDescent="0.3">
      <c r="A74" s="126"/>
      <c r="B74" s="126"/>
      <c r="C74" s="126"/>
      <c r="D74" s="126"/>
      <c r="E74" s="126"/>
      <c r="F74" s="126"/>
      <c r="G74" s="129"/>
      <c r="H74" s="129"/>
      <c r="I74" s="130" t="s">
        <v>25</v>
      </c>
      <c r="J74" s="129" t="s">
        <v>26</v>
      </c>
      <c r="K74" s="129"/>
      <c r="L74" s="129"/>
      <c r="M74" s="129"/>
      <c r="N74" s="129"/>
      <c r="O74" s="129"/>
      <c r="P74" s="129"/>
      <c r="Q74" s="129"/>
      <c r="R74" s="129"/>
      <c r="S74" s="129"/>
      <c r="T74" s="129"/>
      <c r="U74" s="129"/>
      <c r="V74" s="129"/>
      <c r="W74" s="129"/>
      <c r="X74" s="129"/>
      <c r="Y74" s="129"/>
      <c r="Z74" s="129"/>
      <c r="AA74" s="129"/>
      <c r="AB74" s="126"/>
      <c r="AC74" s="126"/>
      <c r="AD74" s="126"/>
      <c r="AE74" s="126"/>
      <c r="AF74" s="126"/>
      <c r="AG74" s="126"/>
    </row>
    <row r="75" spans="1:33" x14ac:dyDescent="0.3">
      <c r="A75" s="126"/>
      <c r="B75" s="126"/>
      <c r="C75" s="126"/>
      <c r="D75" s="126"/>
      <c r="E75" s="126"/>
      <c r="F75" s="126"/>
      <c r="G75" s="129"/>
      <c r="H75" s="129"/>
      <c r="I75" s="130" t="s">
        <v>27</v>
      </c>
      <c r="J75" s="131" t="s">
        <v>28</v>
      </c>
      <c r="K75" s="129"/>
      <c r="L75" s="129"/>
      <c r="M75" s="129"/>
      <c r="N75" s="129"/>
      <c r="O75" s="129"/>
      <c r="P75" s="129"/>
      <c r="Q75" s="129"/>
      <c r="R75" s="129"/>
      <c r="S75" s="129"/>
      <c r="T75" s="129"/>
      <c r="U75" s="129"/>
      <c r="V75" s="129"/>
      <c r="W75" s="129"/>
      <c r="X75" s="129"/>
      <c r="Y75" s="129"/>
      <c r="Z75" s="129"/>
      <c r="AA75" s="129"/>
      <c r="AB75" s="126"/>
      <c r="AC75" s="126"/>
      <c r="AD75" s="126"/>
      <c r="AE75" s="126"/>
      <c r="AF75" s="126"/>
      <c r="AG75" s="126"/>
    </row>
    <row r="76" spans="1:33" x14ac:dyDescent="0.3">
      <c r="A76" s="126"/>
      <c r="B76" s="126"/>
      <c r="C76" s="126"/>
      <c r="D76" s="126"/>
      <c r="E76" s="126"/>
      <c r="F76" s="126"/>
      <c r="G76" s="129"/>
      <c r="H76" s="129"/>
      <c r="I76" s="130" t="s">
        <v>29</v>
      </c>
      <c r="J76" s="131" t="s">
        <v>30</v>
      </c>
      <c r="K76" s="129"/>
      <c r="L76" s="129"/>
      <c r="M76" s="129"/>
      <c r="N76" s="129"/>
      <c r="O76" s="129"/>
      <c r="P76" s="129"/>
      <c r="Q76" s="129"/>
      <c r="R76" s="129"/>
      <c r="S76" s="129"/>
      <c r="T76" s="129"/>
      <c r="U76" s="129"/>
      <c r="V76" s="129"/>
      <c r="W76" s="129"/>
      <c r="X76" s="129"/>
      <c r="Y76" s="129"/>
      <c r="Z76" s="129"/>
      <c r="AA76" s="129"/>
      <c r="AB76" s="126"/>
      <c r="AC76" s="126"/>
      <c r="AD76" s="126"/>
      <c r="AE76" s="126"/>
      <c r="AF76" s="126"/>
      <c r="AG76" s="126"/>
    </row>
    <row r="77" spans="1:33" x14ac:dyDescent="0.3">
      <c r="A77" s="126"/>
      <c r="B77" s="126"/>
      <c r="C77" s="126"/>
      <c r="D77" s="126"/>
      <c r="E77" s="126"/>
      <c r="F77" s="126"/>
      <c r="G77" s="129"/>
      <c r="H77" s="129"/>
      <c r="I77" s="130" t="s">
        <v>31</v>
      </c>
      <c r="J77" s="131" t="s">
        <v>32</v>
      </c>
      <c r="K77" s="129"/>
      <c r="L77" s="129"/>
      <c r="M77" s="129"/>
      <c r="N77" s="129"/>
      <c r="O77" s="129"/>
      <c r="P77" s="129"/>
      <c r="Q77" s="129"/>
      <c r="R77" s="129"/>
      <c r="S77" s="129"/>
      <c r="T77" s="129"/>
      <c r="U77" s="129"/>
      <c r="V77" s="129"/>
      <c r="W77" s="129"/>
      <c r="X77" s="129"/>
      <c r="Y77" s="129"/>
      <c r="Z77" s="129"/>
      <c r="AA77" s="129"/>
      <c r="AB77" s="126"/>
      <c r="AC77" s="126"/>
      <c r="AD77" s="126"/>
      <c r="AE77" s="126"/>
      <c r="AF77" s="126"/>
      <c r="AG77" s="126"/>
    </row>
    <row r="78" spans="1:33" x14ac:dyDescent="0.3">
      <c r="A78" s="126"/>
      <c r="B78" s="126"/>
      <c r="C78" s="126"/>
      <c r="D78" s="126"/>
      <c r="E78" s="126"/>
      <c r="F78" s="126"/>
      <c r="G78" s="129"/>
      <c r="H78" s="129"/>
      <c r="I78" s="130" t="s">
        <v>33</v>
      </c>
      <c r="J78" s="131" t="s">
        <v>34</v>
      </c>
      <c r="K78" s="129"/>
      <c r="L78" s="129"/>
      <c r="M78" s="129"/>
      <c r="N78" s="129"/>
      <c r="O78" s="129"/>
      <c r="P78" s="129"/>
      <c r="Q78" s="129"/>
      <c r="R78" s="129"/>
      <c r="S78" s="129"/>
      <c r="T78" s="129"/>
      <c r="U78" s="129"/>
      <c r="V78" s="129"/>
      <c r="W78" s="129"/>
      <c r="X78" s="129"/>
      <c r="Y78" s="129"/>
      <c r="Z78" s="129"/>
      <c r="AA78" s="129"/>
      <c r="AB78" s="126"/>
      <c r="AC78" s="126"/>
      <c r="AD78" s="126"/>
      <c r="AE78" s="126"/>
      <c r="AF78" s="126"/>
      <c r="AG78" s="126"/>
    </row>
    <row r="79" spans="1:33" x14ac:dyDescent="0.3">
      <c r="A79" s="126"/>
      <c r="B79" s="126"/>
      <c r="C79" s="126"/>
      <c r="D79" s="126"/>
      <c r="E79" s="126"/>
      <c r="F79" s="126"/>
      <c r="G79" s="129"/>
      <c r="H79" s="129"/>
      <c r="I79" s="130" t="s">
        <v>35</v>
      </c>
      <c r="J79" s="131" t="s">
        <v>36</v>
      </c>
      <c r="K79" s="129"/>
      <c r="L79" s="129"/>
      <c r="M79" s="129"/>
      <c r="N79" s="129"/>
      <c r="O79" s="129"/>
      <c r="P79" s="129"/>
      <c r="Q79" s="129"/>
      <c r="R79" s="129"/>
      <c r="S79" s="129"/>
      <c r="T79" s="129"/>
      <c r="U79" s="129"/>
      <c r="V79" s="129"/>
      <c r="W79" s="129"/>
      <c r="X79" s="129"/>
      <c r="Y79" s="129"/>
      <c r="Z79" s="129"/>
      <c r="AA79" s="129"/>
      <c r="AB79" s="126"/>
      <c r="AC79" s="126"/>
      <c r="AD79" s="126"/>
      <c r="AE79" s="126"/>
      <c r="AF79" s="126"/>
      <c r="AG79" s="126"/>
    </row>
    <row r="80" spans="1:33" x14ac:dyDescent="0.3">
      <c r="A80" s="126"/>
      <c r="B80" s="126"/>
      <c r="C80" s="126"/>
      <c r="D80" s="126"/>
      <c r="E80" s="126"/>
      <c r="F80" s="126"/>
      <c r="G80" s="129"/>
      <c r="H80" s="129"/>
      <c r="I80" s="130" t="s">
        <v>37</v>
      </c>
      <c r="J80" s="131" t="s">
        <v>38</v>
      </c>
      <c r="K80" s="129"/>
      <c r="L80" s="129"/>
      <c r="M80" s="129"/>
      <c r="N80" s="129"/>
      <c r="O80" s="129"/>
      <c r="P80" s="129"/>
      <c r="Q80" s="129"/>
      <c r="R80" s="129"/>
      <c r="S80" s="129"/>
      <c r="T80" s="129"/>
      <c r="U80" s="129"/>
      <c r="V80" s="129"/>
      <c r="W80" s="129"/>
      <c r="X80" s="129"/>
      <c r="Y80" s="129"/>
      <c r="Z80" s="129"/>
      <c r="AA80" s="129"/>
      <c r="AB80" s="126"/>
      <c r="AC80" s="126"/>
      <c r="AD80" s="126"/>
      <c r="AE80" s="126"/>
      <c r="AF80" s="126"/>
      <c r="AG80" s="126"/>
    </row>
    <row r="81" spans="1:33" x14ac:dyDescent="0.3">
      <c r="A81" s="126"/>
      <c r="B81" s="126"/>
      <c r="C81" s="126"/>
      <c r="D81" s="126"/>
      <c r="E81" s="126"/>
      <c r="F81" s="126"/>
      <c r="G81" s="129"/>
      <c r="H81" s="129"/>
      <c r="I81" s="130" t="s">
        <v>39</v>
      </c>
      <c r="J81" s="129" t="s">
        <v>40</v>
      </c>
      <c r="K81" s="129"/>
      <c r="L81" s="129"/>
      <c r="M81" s="129"/>
      <c r="N81" s="129"/>
      <c r="O81" s="129"/>
      <c r="P81" s="129"/>
      <c r="Q81" s="129"/>
      <c r="R81" s="129"/>
      <c r="S81" s="129"/>
      <c r="T81" s="129"/>
      <c r="U81" s="129"/>
      <c r="V81" s="129"/>
      <c r="W81" s="129"/>
      <c r="X81" s="129"/>
      <c r="Y81" s="129"/>
      <c r="Z81" s="129"/>
      <c r="AA81" s="129"/>
      <c r="AB81" s="126"/>
      <c r="AC81" s="126"/>
      <c r="AD81" s="126"/>
      <c r="AE81" s="126"/>
      <c r="AF81" s="126"/>
      <c r="AG81" s="126"/>
    </row>
    <row r="82" spans="1:33" x14ac:dyDescent="0.3">
      <c r="A82" s="126"/>
      <c r="B82" s="126"/>
      <c r="C82" s="126"/>
      <c r="D82" s="126"/>
      <c r="E82" s="126"/>
      <c r="F82" s="126"/>
      <c r="G82" s="129"/>
      <c r="H82" s="129"/>
      <c r="I82" s="130" t="s">
        <v>41</v>
      </c>
      <c r="J82" s="129" t="s">
        <v>42</v>
      </c>
      <c r="K82" s="129"/>
      <c r="L82" s="129"/>
      <c r="M82" s="129"/>
      <c r="N82" s="129"/>
      <c r="O82" s="129"/>
      <c r="P82" s="129"/>
      <c r="Q82" s="129"/>
      <c r="R82" s="129"/>
      <c r="S82" s="129"/>
      <c r="T82" s="129"/>
      <c r="U82" s="129"/>
      <c r="V82" s="129"/>
      <c r="W82" s="129"/>
      <c r="X82" s="129"/>
      <c r="Y82" s="129"/>
      <c r="Z82" s="129"/>
      <c r="AA82" s="129"/>
      <c r="AB82" s="126"/>
      <c r="AC82" s="126"/>
      <c r="AD82" s="126"/>
      <c r="AE82" s="126"/>
      <c r="AF82" s="126"/>
      <c r="AG82" s="126"/>
    </row>
    <row r="83" spans="1:33" x14ac:dyDescent="0.3">
      <c r="A83" s="126"/>
      <c r="B83" s="126"/>
      <c r="C83" s="126"/>
      <c r="D83" s="126"/>
      <c r="E83" s="126"/>
      <c r="F83" s="126"/>
      <c r="G83" s="129"/>
      <c r="H83" s="129"/>
      <c r="I83" s="130" t="s">
        <v>43</v>
      </c>
      <c r="J83" s="129" t="s">
        <v>44</v>
      </c>
      <c r="K83" s="129"/>
      <c r="L83" s="129"/>
      <c r="M83" s="129"/>
      <c r="N83" s="129"/>
      <c r="O83" s="129"/>
      <c r="P83" s="129"/>
      <c r="Q83" s="129"/>
      <c r="R83" s="129"/>
      <c r="S83" s="129"/>
      <c r="T83" s="129"/>
      <c r="U83" s="129"/>
      <c r="V83" s="129"/>
      <c r="W83" s="129"/>
      <c r="X83" s="129"/>
      <c r="Y83" s="129"/>
      <c r="Z83" s="129"/>
      <c r="AA83" s="129"/>
      <c r="AB83" s="126"/>
      <c r="AC83" s="126"/>
      <c r="AD83" s="126"/>
      <c r="AE83" s="126"/>
      <c r="AF83" s="126"/>
      <c r="AG83" s="126"/>
    </row>
    <row r="84" spans="1:33" x14ac:dyDescent="0.3">
      <c r="A84" s="126"/>
      <c r="B84" s="126"/>
      <c r="C84" s="126"/>
      <c r="D84" s="126"/>
      <c r="E84" s="126"/>
      <c r="F84" s="126"/>
      <c r="G84" s="129"/>
      <c r="H84" s="129"/>
      <c r="I84" s="130" t="s">
        <v>45</v>
      </c>
      <c r="J84" s="129" t="s">
        <v>46</v>
      </c>
      <c r="K84" s="129"/>
      <c r="L84" s="129"/>
      <c r="M84" s="129"/>
      <c r="N84" s="129"/>
      <c r="O84" s="129"/>
      <c r="P84" s="129"/>
      <c r="Q84" s="129"/>
      <c r="R84" s="129"/>
      <c r="S84" s="129"/>
      <c r="T84" s="129"/>
      <c r="U84" s="129"/>
      <c r="V84" s="129"/>
      <c r="W84" s="129"/>
      <c r="X84" s="129"/>
      <c r="Y84" s="129"/>
      <c r="Z84" s="129"/>
      <c r="AA84" s="129"/>
      <c r="AB84" s="126"/>
      <c r="AC84" s="126"/>
      <c r="AD84" s="126"/>
      <c r="AE84" s="126"/>
      <c r="AF84" s="126"/>
      <c r="AG84" s="126"/>
    </row>
    <row r="85" spans="1:33" x14ac:dyDescent="0.3">
      <c r="A85" s="126"/>
      <c r="B85" s="126"/>
      <c r="C85" s="126"/>
      <c r="D85" s="126"/>
      <c r="E85" s="126"/>
      <c r="F85" s="126"/>
      <c r="G85" s="129"/>
      <c r="H85" s="129"/>
      <c r="I85" s="130" t="s">
        <v>47</v>
      </c>
      <c r="J85" s="129" t="s">
        <v>46</v>
      </c>
      <c r="K85" s="129"/>
      <c r="L85" s="129"/>
      <c r="M85" s="129"/>
      <c r="N85" s="129"/>
      <c r="O85" s="129"/>
      <c r="P85" s="129"/>
      <c r="Q85" s="129"/>
      <c r="R85" s="129"/>
      <c r="S85" s="129"/>
      <c r="T85" s="129"/>
      <c r="U85" s="129"/>
      <c r="V85" s="129"/>
      <c r="W85" s="129"/>
      <c r="X85" s="129"/>
      <c r="Y85" s="129"/>
      <c r="Z85" s="129"/>
      <c r="AA85" s="129"/>
      <c r="AB85" s="126"/>
      <c r="AC85" s="126"/>
      <c r="AD85" s="126"/>
      <c r="AE85" s="126"/>
      <c r="AF85" s="126"/>
      <c r="AG85" s="126"/>
    </row>
    <row r="86" spans="1:33" x14ac:dyDescent="0.3">
      <c r="A86" s="126"/>
      <c r="B86" s="126"/>
      <c r="C86" s="126"/>
      <c r="D86" s="126"/>
      <c r="E86" s="126"/>
      <c r="F86" s="126"/>
      <c r="G86" s="129"/>
      <c r="H86" s="129"/>
      <c r="I86" s="130" t="s">
        <v>48</v>
      </c>
      <c r="J86" s="129" t="s">
        <v>49</v>
      </c>
      <c r="K86" s="129"/>
      <c r="L86" s="129"/>
      <c r="M86" s="129"/>
      <c r="N86" s="129"/>
      <c r="O86" s="129"/>
      <c r="P86" s="129"/>
      <c r="Q86" s="129"/>
      <c r="R86" s="129"/>
      <c r="S86" s="129"/>
      <c r="T86" s="129"/>
      <c r="U86" s="129"/>
      <c r="V86" s="129"/>
      <c r="W86" s="129"/>
      <c r="X86" s="129"/>
      <c r="Y86" s="129"/>
      <c r="Z86" s="129"/>
      <c r="AA86" s="129"/>
      <c r="AB86" s="126"/>
      <c r="AC86" s="126"/>
      <c r="AD86" s="126"/>
      <c r="AE86" s="126"/>
      <c r="AF86" s="126"/>
      <c r="AG86" s="126"/>
    </row>
    <row r="87" spans="1:33" x14ac:dyDescent="0.3">
      <c r="A87" s="126"/>
      <c r="B87" s="126"/>
      <c r="C87" s="126"/>
      <c r="D87" s="126"/>
      <c r="E87" s="126"/>
      <c r="F87" s="126"/>
      <c r="G87" s="129"/>
      <c r="H87" s="129"/>
      <c r="I87" s="130" t="s">
        <v>50</v>
      </c>
      <c r="J87" s="129" t="s">
        <v>51</v>
      </c>
      <c r="K87" s="129"/>
      <c r="L87" s="129"/>
      <c r="M87" s="129"/>
      <c r="N87" s="129"/>
      <c r="O87" s="129"/>
      <c r="P87" s="129"/>
      <c r="Q87" s="129"/>
      <c r="R87" s="129"/>
      <c r="S87" s="129"/>
      <c r="T87" s="129"/>
      <c r="U87" s="129"/>
      <c r="V87" s="129"/>
      <c r="W87" s="129"/>
      <c r="X87" s="129"/>
      <c r="Y87" s="129"/>
      <c r="Z87" s="129"/>
      <c r="AA87" s="129"/>
      <c r="AB87" s="126"/>
      <c r="AC87" s="126"/>
      <c r="AD87" s="126"/>
      <c r="AE87" s="126"/>
      <c r="AF87" s="126"/>
      <c r="AG87" s="126"/>
    </row>
    <row r="88" spans="1:33" x14ac:dyDescent="0.3">
      <c r="A88" s="126"/>
      <c r="B88" s="126"/>
      <c r="C88" s="126"/>
      <c r="D88" s="126"/>
      <c r="E88" s="126"/>
      <c r="F88" s="126"/>
      <c r="G88" s="129"/>
      <c r="H88" s="129"/>
      <c r="I88" s="130" t="s">
        <v>52</v>
      </c>
      <c r="J88" s="129" t="s">
        <v>53</v>
      </c>
      <c r="K88" s="129"/>
      <c r="L88" s="129"/>
      <c r="M88" s="129"/>
      <c r="N88" s="129"/>
      <c r="O88" s="129"/>
      <c r="P88" s="129"/>
      <c r="Q88" s="129"/>
      <c r="R88" s="129"/>
      <c r="S88" s="129"/>
      <c r="T88" s="129"/>
      <c r="U88" s="129"/>
      <c r="V88" s="129"/>
      <c r="W88" s="129"/>
      <c r="X88" s="129"/>
      <c r="Y88" s="129"/>
      <c r="Z88" s="129"/>
      <c r="AA88" s="129"/>
      <c r="AB88" s="126"/>
      <c r="AC88" s="126"/>
      <c r="AD88" s="126"/>
      <c r="AE88" s="126"/>
      <c r="AF88" s="126"/>
      <c r="AG88" s="126"/>
    </row>
    <row r="89" spans="1:33" x14ac:dyDescent="0.3">
      <c r="A89" s="126"/>
      <c r="B89" s="126"/>
      <c r="C89" s="126"/>
      <c r="D89" s="126"/>
      <c r="E89" s="126"/>
      <c r="F89" s="126"/>
      <c r="G89" s="129"/>
      <c r="H89" s="129"/>
      <c r="I89" s="130" t="s">
        <v>54</v>
      </c>
      <c r="J89" s="129" t="s">
        <v>55</v>
      </c>
      <c r="K89" s="129"/>
      <c r="L89" s="129"/>
      <c r="M89" s="129"/>
      <c r="N89" s="129"/>
      <c r="O89" s="129"/>
      <c r="P89" s="129"/>
      <c r="Q89" s="129"/>
      <c r="R89" s="129"/>
      <c r="S89" s="129"/>
      <c r="T89" s="129"/>
      <c r="U89" s="129"/>
      <c r="V89" s="129"/>
      <c r="W89" s="129"/>
      <c r="X89" s="129"/>
      <c r="Y89" s="129"/>
      <c r="Z89" s="129"/>
      <c r="AA89" s="129"/>
      <c r="AB89" s="126"/>
      <c r="AC89" s="126"/>
      <c r="AD89" s="126"/>
      <c r="AE89" s="126"/>
      <c r="AF89" s="126"/>
      <c r="AG89" s="126"/>
    </row>
    <row r="90" spans="1:33" x14ac:dyDescent="0.3">
      <c r="A90" s="126"/>
      <c r="B90" s="126"/>
      <c r="C90" s="126"/>
      <c r="D90" s="126"/>
      <c r="E90" s="126"/>
      <c r="F90" s="126"/>
      <c r="G90" s="129"/>
      <c r="H90" s="129"/>
      <c r="I90" s="130" t="s">
        <v>56</v>
      </c>
      <c r="J90" s="129" t="s">
        <v>57</v>
      </c>
      <c r="K90" s="129"/>
      <c r="L90" s="129"/>
      <c r="M90" s="129"/>
      <c r="N90" s="129"/>
      <c r="O90" s="129"/>
      <c r="P90" s="129"/>
      <c r="Q90" s="129"/>
      <c r="R90" s="129"/>
      <c r="S90" s="129"/>
      <c r="T90" s="129"/>
      <c r="U90" s="129"/>
      <c r="V90" s="129"/>
      <c r="W90" s="129"/>
      <c r="X90" s="129"/>
      <c r="Y90" s="129"/>
      <c r="Z90" s="129"/>
      <c r="AA90" s="129"/>
      <c r="AB90" s="126"/>
      <c r="AC90" s="126"/>
      <c r="AD90" s="126"/>
      <c r="AE90" s="126"/>
      <c r="AF90" s="126"/>
      <c r="AG90" s="126"/>
    </row>
    <row r="91" spans="1:33" x14ac:dyDescent="0.3">
      <c r="A91" s="126"/>
      <c r="B91" s="126"/>
      <c r="C91" s="126"/>
      <c r="D91" s="126"/>
      <c r="E91" s="126"/>
      <c r="F91" s="126"/>
      <c r="G91" s="129"/>
      <c r="H91" s="129"/>
      <c r="I91" s="130" t="s">
        <v>58</v>
      </c>
      <c r="J91" s="129" t="s">
        <v>59</v>
      </c>
      <c r="K91" s="129"/>
      <c r="L91" s="129"/>
      <c r="M91" s="129"/>
      <c r="N91" s="129"/>
      <c r="O91" s="129"/>
      <c r="P91" s="129"/>
      <c r="Q91" s="129"/>
      <c r="R91" s="129"/>
      <c r="S91" s="129"/>
      <c r="T91" s="129"/>
      <c r="U91" s="129"/>
      <c r="V91" s="129"/>
      <c r="W91" s="129"/>
      <c r="X91" s="129"/>
      <c r="Y91" s="129"/>
      <c r="Z91" s="129"/>
      <c r="AA91" s="129"/>
      <c r="AB91" s="126"/>
      <c r="AC91" s="126"/>
      <c r="AD91" s="126"/>
      <c r="AE91" s="126"/>
      <c r="AF91" s="126"/>
      <c r="AG91" s="126"/>
    </row>
    <row r="92" spans="1:33" x14ac:dyDescent="0.3">
      <c r="A92" s="126"/>
      <c r="B92" s="126"/>
      <c r="C92" s="126"/>
      <c r="D92" s="126"/>
      <c r="E92" s="126"/>
      <c r="F92" s="126"/>
      <c r="G92" s="129"/>
      <c r="H92" s="129"/>
      <c r="I92" s="130" t="s">
        <v>60</v>
      </c>
      <c r="J92" s="129" t="s">
        <v>61</v>
      </c>
      <c r="K92" s="129"/>
      <c r="L92" s="129"/>
      <c r="M92" s="129"/>
      <c r="N92" s="129"/>
      <c r="O92" s="129"/>
      <c r="P92" s="129"/>
      <c r="Q92" s="129"/>
      <c r="R92" s="129"/>
      <c r="S92" s="129"/>
      <c r="T92" s="129"/>
      <c r="U92" s="129"/>
      <c r="V92" s="129"/>
      <c r="W92" s="129"/>
      <c r="X92" s="129"/>
      <c r="Y92" s="129"/>
      <c r="Z92" s="129"/>
      <c r="AA92" s="129"/>
      <c r="AB92" s="126"/>
      <c r="AC92" s="126"/>
      <c r="AD92" s="126"/>
      <c r="AE92" s="126"/>
      <c r="AF92" s="126"/>
      <c r="AG92" s="126"/>
    </row>
    <row r="93" spans="1:33" x14ac:dyDescent="0.3">
      <c r="A93" s="126"/>
      <c r="B93" s="126"/>
      <c r="C93" s="126"/>
      <c r="D93" s="126"/>
      <c r="E93" s="126"/>
      <c r="F93" s="126"/>
      <c r="G93" s="129"/>
      <c r="H93" s="129"/>
      <c r="I93" s="130" t="s">
        <v>62</v>
      </c>
      <c r="J93" s="129" t="s">
        <v>63</v>
      </c>
      <c r="K93" s="129"/>
      <c r="L93" s="129"/>
      <c r="M93" s="129"/>
      <c r="N93" s="129"/>
      <c r="O93" s="129"/>
      <c r="P93" s="129"/>
      <c r="Q93" s="129"/>
      <c r="R93" s="129"/>
      <c r="S93" s="129"/>
      <c r="T93" s="129"/>
      <c r="U93" s="129"/>
      <c r="V93" s="129"/>
      <c r="W93" s="129"/>
      <c r="X93" s="129"/>
      <c r="Y93" s="129"/>
      <c r="Z93" s="129"/>
      <c r="AA93" s="129"/>
      <c r="AB93" s="126"/>
      <c r="AC93" s="126"/>
      <c r="AD93" s="126"/>
      <c r="AE93" s="126"/>
      <c r="AF93" s="126"/>
      <c r="AG93" s="126"/>
    </row>
    <row r="94" spans="1:33" x14ac:dyDescent="0.3">
      <c r="A94" s="126"/>
      <c r="B94" s="126"/>
      <c r="C94" s="126"/>
      <c r="D94" s="126"/>
      <c r="E94" s="126"/>
      <c r="F94" s="126"/>
      <c r="G94" s="129"/>
      <c r="H94" s="129"/>
      <c r="I94" s="130" t="s">
        <v>64</v>
      </c>
      <c r="J94" s="129" t="s">
        <v>63</v>
      </c>
      <c r="K94" s="129"/>
      <c r="L94" s="129"/>
      <c r="M94" s="129"/>
      <c r="N94" s="129"/>
      <c r="O94" s="129"/>
      <c r="P94" s="129"/>
      <c r="Q94" s="129"/>
      <c r="R94" s="129"/>
      <c r="S94" s="129"/>
      <c r="T94" s="129"/>
      <c r="U94" s="129"/>
      <c r="V94" s="129"/>
      <c r="W94" s="129"/>
      <c r="X94" s="129"/>
      <c r="Y94" s="129"/>
      <c r="Z94" s="129"/>
      <c r="AA94" s="129"/>
      <c r="AB94" s="126"/>
      <c r="AC94" s="126"/>
      <c r="AD94" s="126"/>
      <c r="AE94" s="126"/>
      <c r="AF94" s="126"/>
      <c r="AG94" s="126"/>
    </row>
    <row r="95" spans="1:33" x14ac:dyDescent="0.3">
      <c r="A95" s="126"/>
      <c r="B95" s="126"/>
      <c r="C95" s="126"/>
      <c r="D95" s="126"/>
      <c r="E95" s="126"/>
      <c r="F95" s="126"/>
      <c r="G95" s="129"/>
      <c r="H95" s="129"/>
      <c r="I95" s="130" t="s">
        <v>65</v>
      </c>
      <c r="J95" s="129" t="s">
        <v>63</v>
      </c>
      <c r="K95" s="129"/>
      <c r="L95" s="129"/>
      <c r="M95" s="129"/>
      <c r="N95" s="129"/>
      <c r="O95" s="129"/>
      <c r="P95" s="129"/>
      <c r="Q95" s="129"/>
      <c r="R95" s="129"/>
      <c r="S95" s="129"/>
      <c r="T95" s="129"/>
      <c r="U95" s="129"/>
      <c r="V95" s="129"/>
      <c r="W95" s="129"/>
      <c r="X95" s="129"/>
      <c r="Y95" s="129"/>
      <c r="Z95" s="129"/>
      <c r="AA95" s="129"/>
      <c r="AB95" s="126"/>
      <c r="AC95" s="126"/>
      <c r="AD95" s="126"/>
      <c r="AE95" s="126"/>
      <c r="AF95" s="126"/>
      <c r="AG95" s="126"/>
    </row>
    <row r="96" spans="1:33" x14ac:dyDescent="0.3">
      <c r="A96" s="126"/>
      <c r="B96" s="126"/>
      <c r="C96" s="126"/>
      <c r="D96" s="126"/>
      <c r="E96" s="126"/>
      <c r="F96" s="126"/>
      <c r="G96" s="129"/>
      <c r="H96" s="129"/>
      <c r="I96" s="130" t="s">
        <v>66</v>
      </c>
      <c r="J96" s="129" t="s">
        <v>67</v>
      </c>
      <c r="K96" s="129"/>
      <c r="L96" s="129"/>
      <c r="M96" s="129"/>
      <c r="N96" s="129"/>
      <c r="O96" s="129"/>
      <c r="P96" s="129"/>
      <c r="Q96" s="129"/>
      <c r="R96" s="129"/>
      <c r="S96" s="129"/>
      <c r="T96" s="129"/>
      <c r="U96" s="129"/>
      <c r="V96" s="129"/>
      <c r="W96" s="129"/>
      <c r="X96" s="129"/>
      <c r="Y96" s="129"/>
      <c r="Z96" s="129"/>
      <c r="AA96" s="129"/>
      <c r="AB96" s="126"/>
      <c r="AC96" s="126"/>
      <c r="AD96" s="126"/>
      <c r="AE96" s="126"/>
      <c r="AF96" s="126"/>
      <c r="AG96" s="126"/>
    </row>
    <row r="97" spans="1:38" x14ac:dyDescent="0.3">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row>
    <row r="98" spans="1:38" x14ac:dyDescent="0.3">
      <c r="A98" s="127" t="s">
        <v>68</v>
      </c>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row>
    <row r="99" spans="1:38" x14ac:dyDescent="0.3">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row>
    <row r="100" spans="1:38" ht="112.5" customHeight="1" x14ac:dyDescent="0.3">
      <c r="A100" s="200" t="s">
        <v>69</v>
      </c>
      <c r="B100" s="200"/>
      <c r="C100" s="200"/>
      <c r="D100" s="200"/>
      <c r="E100" s="200"/>
      <c r="F100" s="200"/>
      <c r="G100" s="200"/>
      <c r="H100" s="200"/>
      <c r="I100" s="200"/>
      <c r="J100" s="200"/>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row>
    <row r="101" spans="1:38" x14ac:dyDescent="0.3">
      <c r="A101" s="128" t="s">
        <v>70</v>
      </c>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row>
    <row r="102" spans="1:38" x14ac:dyDescent="0.3">
      <c r="A102" s="98"/>
    </row>
    <row r="103" spans="1:38" ht="73.900000000000006" customHeight="1" x14ac:dyDescent="0.3">
      <c r="A103" s="200" t="s">
        <v>71</v>
      </c>
      <c r="B103" s="200"/>
      <c r="C103" s="200"/>
      <c r="D103" s="200"/>
      <c r="E103" s="200"/>
      <c r="F103" s="200"/>
      <c r="G103" s="200"/>
      <c r="H103" s="200"/>
      <c r="I103" s="200"/>
      <c r="J103" s="200"/>
    </row>
    <row r="104" spans="1:38" x14ac:dyDescent="0.3">
      <c r="A104" s="128" t="s">
        <v>70</v>
      </c>
    </row>
    <row r="105" spans="1:38" x14ac:dyDescent="0.3">
      <c r="A105" s="98"/>
    </row>
    <row r="106" spans="1:38" ht="83.25" customHeight="1" x14ac:dyDescent="0.3">
      <c r="A106" s="200" t="s">
        <v>72</v>
      </c>
      <c r="B106" s="200"/>
      <c r="C106" s="200"/>
      <c r="D106" s="200"/>
      <c r="E106" s="200"/>
      <c r="F106" s="200"/>
      <c r="G106" s="200"/>
      <c r="H106" s="200"/>
      <c r="I106" s="200"/>
      <c r="J106" s="200"/>
    </row>
    <row r="107" spans="1:38" x14ac:dyDescent="0.3">
      <c r="A107" s="98"/>
    </row>
    <row r="108" spans="1:38" x14ac:dyDescent="0.3">
      <c r="A108" s="99" t="s">
        <v>73</v>
      </c>
    </row>
    <row r="109" spans="1:38" x14ac:dyDescent="0.3">
      <c r="A109" s="99"/>
    </row>
    <row r="110" spans="1:38" x14ac:dyDescent="0.3">
      <c r="A110" s="99"/>
    </row>
    <row r="111" spans="1:38" x14ac:dyDescent="0.3">
      <c r="A111" s="99"/>
    </row>
    <row r="112" spans="1:38" x14ac:dyDescent="0.3">
      <c r="A112" s="99"/>
    </row>
    <row r="113" spans="1:1" x14ac:dyDescent="0.3">
      <c r="A113" s="99"/>
    </row>
    <row r="114" spans="1:1" x14ac:dyDescent="0.3">
      <c r="A114" s="99"/>
    </row>
    <row r="115" spans="1:1" x14ac:dyDescent="0.3">
      <c r="A115" s="99"/>
    </row>
    <row r="116" spans="1:1" x14ac:dyDescent="0.3">
      <c r="A116" s="99"/>
    </row>
    <row r="117" spans="1:1" x14ac:dyDescent="0.3">
      <c r="A117" s="99"/>
    </row>
    <row r="118" spans="1:1" x14ac:dyDescent="0.3">
      <c r="A118" s="99"/>
    </row>
    <row r="119" spans="1:1" x14ac:dyDescent="0.3">
      <c r="A119" s="99"/>
    </row>
    <row r="120" spans="1:1" x14ac:dyDescent="0.3">
      <c r="A120" s="99"/>
    </row>
    <row r="121" spans="1:1" x14ac:dyDescent="0.3">
      <c r="A121" s="99"/>
    </row>
    <row r="122" spans="1:1" x14ac:dyDescent="0.3">
      <c r="A122" s="99"/>
    </row>
    <row r="123" spans="1:1" x14ac:dyDescent="0.3">
      <c r="A123" s="98"/>
    </row>
    <row r="124" spans="1:1" x14ac:dyDescent="0.3">
      <c r="A124" s="99" t="s">
        <v>74</v>
      </c>
    </row>
    <row r="125" spans="1:1" x14ac:dyDescent="0.3">
      <c r="A125" s="99"/>
    </row>
    <row r="126" spans="1:1" x14ac:dyDescent="0.3">
      <c r="A126" s="99"/>
    </row>
    <row r="127" spans="1:1" x14ac:dyDescent="0.3">
      <c r="A127" s="99"/>
    </row>
    <row r="128" spans="1:1" x14ac:dyDescent="0.3">
      <c r="A128" s="99"/>
    </row>
    <row r="129" spans="1:1" x14ac:dyDescent="0.3">
      <c r="A129" s="99"/>
    </row>
    <row r="130" spans="1:1" x14ac:dyDescent="0.3">
      <c r="A130" s="99"/>
    </row>
    <row r="131" spans="1:1" x14ac:dyDescent="0.3">
      <c r="A131" s="99"/>
    </row>
    <row r="132" spans="1:1" x14ac:dyDescent="0.3">
      <c r="A132" s="99"/>
    </row>
    <row r="133" spans="1:1" x14ac:dyDescent="0.3">
      <c r="A133" s="99"/>
    </row>
    <row r="134" spans="1:1" x14ac:dyDescent="0.3">
      <c r="A134" s="99"/>
    </row>
    <row r="135" spans="1:1" x14ac:dyDescent="0.3">
      <c r="A135" s="99"/>
    </row>
    <row r="136" spans="1:1" x14ac:dyDescent="0.3">
      <c r="A136" s="99"/>
    </row>
    <row r="137" spans="1:1" x14ac:dyDescent="0.3">
      <c r="A137" s="99"/>
    </row>
    <row r="138" spans="1:1" x14ac:dyDescent="0.3">
      <c r="A138" s="99"/>
    </row>
    <row r="139" spans="1:1" x14ac:dyDescent="0.3">
      <c r="A139" s="99"/>
    </row>
    <row r="140" spans="1:1" x14ac:dyDescent="0.3">
      <c r="A140" s="99"/>
    </row>
    <row r="141" spans="1:1" x14ac:dyDescent="0.3">
      <c r="A141" s="98"/>
    </row>
    <row r="142" spans="1:1" x14ac:dyDescent="0.3">
      <c r="A142" s="99"/>
    </row>
    <row r="143" spans="1:1" x14ac:dyDescent="0.3">
      <c r="A143" s="98"/>
    </row>
    <row r="144" spans="1:1" x14ac:dyDescent="0.3">
      <c r="A144" s="99"/>
    </row>
    <row r="145" spans="1:1" x14ac:dyDescent="0.3">
      <c r="A145" s="99" t="s">
        <v>75</v>
      </c>
    </row>
    <row r="146" spans="1:1" x14ac:dyDescent="0.3">
      <c r="A146" s="99"/>
    </row>
    <row r="147" spans="1:1" x14ac:dyDescent="0.3">
      <c r="A147" s="99"/>
    </row>
    <row r="148" spans="1:1" x14ac:dyDescent="0.3">
      <c r="A148" s="99"/>
    </row>
    <row r="149" spans="1:1" x14ac:dyDescent="0.3">
      <c r="A149" s="99"/>
    </row>
    <row r="150" spans="1:1" x14ac:dyDescent="0.3">
      <c r="A150" s="99"/>
    </row>
    <row r="151" spans="1:1" x14ac:dyDescent="0.3">
      <c r="A151" s="99"/>
    </row>
    <row r="152" spans="1:1" x14ac:dyDescent="0.3">
      <c r="A152" s="99"/>
    </row>
    <row r="153" spans="1:1" x14ac:dyDescent="0.3">
      <c r="A153" s="99"/>
    </row>
    <row r="154" spans="1:1" x14ac:dyDescent="0.3">
      <c r="A154" s="99"/>
    </row>
    <row r="155" spans="1:1" x14ac:dyDescent="0.3">
      <c r="A155" s="99"/>
    </row>
    <row r="156" spans="1:1" x14ac:dyDescent="0.3">
      <c r="A156" s="99"/>
    </row>
    <row r="157" spans="1:1" x14ac:dyDescent="0.3">
      <c r="A157" s="99"/>
    </row>
    <row r="158" spans="1:1" x14ac:dyDescent="0.3">
      <c r="A158" s="99"/>
    </row>
    <row r="159" spans="1:1" x14ac:dyDescent="0.3">
      <c r="A159" s="99"/>
    </row>
    <row r="160" spans="1:1" x14ac:dyDescent="0.3">
      <c r="A160" s="99"/>
    </row>
    <row r="161" spans="1:1" x14ac:dyDescent="0.3">
      <c r="A161" s="99"/>
    </row>
    <row r="162" spans="1:1" x14ac:dyDescent="0.3">
      <c r="A162" s="99"/>
    </row>
    <row r="163" spans="1:1" x14ac:dyDescent="0.3">
      <c r="A163" s="99"/>
    </row>
    <row r="164" spans="1:1" x14ac:dyDescent="0.3">
      <c r="A164" s="99"/>
    </row>
    <row r="165" spans="1:1" x14ac:dyDescent="0.3">
      <c r="A165" s="99"/>
    </row>
    <row r="166" spans="1:1" x14ac:dyDescent="0.3">
      <c r="A166" s="98"/>
    </row>
    <row r="167" spans="1:1" x14ac:dyDescent="0.3">
      <c r="A167" s="99" t="s">
        <v>76</v>
      </c>
    </row>
    <row r="168" spans="1:1" x14ac:dyDescent="0.3">
      <c r="A168" s="98"/>
    </row>
    <row r="169" spans="1:1" x14ac:dyDescent="0.3">
      <c r="A169" s="98"/>
    </row>
    <row r="170" spans="1:1" x14ac:dyDescent="0.3">
      <c r="A170" s="98"/>
    </row>
    <row r="171" spans="1:1" x14ac:dyDescent="0.3">
      <c r="A171" s="98"/>
    </row>
    <row r="172" spans="1:1" x14ac:dyDescent="0.3">
      <c r="A172" s="98"/>
    </row>
    <row r="173" spans="1:1" x14ac:dyDescent="0.3">
      <c r="A173" s="98"/>
    </row>
    <row r="174" spans="1:1" x14ac:dyDescent="0.3">
      <c r="A174" s="98"/>
    </row>
    <row r="175" spans="1:1" x14ac:dyDescent="0.3">
      <c r="A175" s="98"/>
    </row>
    <row r="176" spans="1:1" x14ac:dyDescent="0.3">
      <c r="A176" s="98"/>
    </row>
    <row r="177" spans="1:1" x14ac:dyDescent="0.3">
      <c r="A177" s="98"/>
    </row>
    <row r="178" spans="1:1" x14ac:dyDescent="0.3">
      <c r="A178" s="98"/>
    </row>
    <row r="179" spans="1:1" x14ac:dyDescent="0.3">
      <c r="A179" s="98"/>
    </row>
    <row r="180" spans="1:1" x14ac:dyDescent="0.3">
      <c r="A180" s="98"/>
    </row>
    <row r="181" spans="1:1" x14ac:dyDescent="0.3">
      <c r="A181" s="98"/>
    </row>
    <row r="182" spans="1:1" x14ac:dyDescent="0.3">
      <c r="A182" s="98"/>
    </row>
    <row r="183" spans="1:1" x14ac:dyDescent="0.3">
      <c r="A183" s="98"/>
    </row>
    <row r="184" spans="1:1" x14ac:dyDescent="0.3">
      <c r="A184" s="98"/>
    </row>
    <row r="185" spans="1:1" x14ac:dyDescent="0.3">
      <c r="A185" s="98"/>
    </row>
    <row r="186" spans="1:1" x14ac:dyDescent="0.3">
      <c r="A186" s="98"/>
    </row>
    <row r="187" spans="1:1" x14ac:dyDescent="0.3">
      <c r="A187" s="98"/>
    </row>
    <row r="188" spans="1:1" x14ac:dyDescent="0.3">
      <c r="A188" s="98"/>
    </row>
  </sheetData>
  <sheetProtection algorithmName="SHA-512" hashValue="Sn3b8wgHyQ3eAgzvgcgA4st1cLsEiv7vsIgI1rNA5cTLaey/E/CF4K7lBaM1BJkdjNatuyjXq7Uob/QjVTAePw==" saltValue="qqVcsf2bOW2+3nLGTdRwug==" spinCount="100000" sheet="1" objects="1" scenarios="1"/>
  <mergeCells count="3">
    <mergeCell ref="A100:J100"/>
    <mergeCell ref="A103:J103"/>
    <mergeCell ref="A106:J106"/>
  </mergeCells>
  <hyperlinks>
    <hyperlink ref="A6" r:id="rId1" xr:uid="{1407573F-8FB6-48C8-BCDB-20101F3ACF01}"/>
    <hyperlink ref="A101" r:id="rId2" xr:uid="{A742B9B1-68F7-4449-B018-90909136CFEA}"/>
    <hyperlink ref="A104" r:id="rId3" xr:uid="{E414963F-AED3-4CA9-B714-DA8EAC322772}"/>
  </hyperlinks>
  <pageMargins left="0.75" right="0.75" top="1" bottom="1" header="0.5" footer="0.5"/>
  <pageSetup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F75B-E094-427A-B653-83FF519BE21C}">
  <dimension ref="A1:I43"/>
  <sheetViews>
    <sheetView topLeftCell="A15" workbookViewId="0">
      <selection activeCell="E23" sqref="E23"/>
    </sheetView>
  </sheetViews>
  <sheetFormatPr defaultColWidth="8.54296875" defaultRowHeight="12.5" x14ac:dyDescent="0.25"/>
  <cols>
    <col min="1" max="1" width="35.453125" style="68" customWidth="1"/>
    <col min="2" max="2" width="59" style="68" customWidth="1"/>
    <col min="3" max="16384" width="8.54296875" style="68"/>
  </cols>
  <sheetData>
    <row r="1" spans="1:9" s="67" customFormat="1" ht="20" x14ac:dyDescent="0.4">
      <c r="A1" s="66" t="s">
        <v>0</v>
      </c>
    </row>
    <row r="2" spans="1:9" s="67" customFormat="1" ht="20" x14ac:dyDescent="0.4">
      <c r="A2" s="66" t="s">
        <v>1</v>
      </c>
    </row>
    <row r="3" spans="1:9" ht="13" x14ac:dyDescent="0.3">
      <c r="A3" s="123" t="s">
        <v>2</v>
      </c>
      <c r="B3" s="97"/>
      <c r="C3" s="97"/>
      <c r="D3" s="97"/>
      <c r="E3" s="97"/>
      <c r="F3" s="97"/>
      <c r="G3" s="97"/>
      <c r="H3" s="97"/>
      <c r="I3" s="97"/>
    </row>
    <row r="4" spans="1:9" ht="13" x14ac:dyDescent="0.3">
      <c r="A4" s="69"/>
      <c r="B4" s="70"/>
    </row>
    <row r="5" spans="1:9" ht="18" customHeight="1" x14ac:dyDescent="0.3">
      <c r="A5" s="71" t="s">
        <v>77</v>
      </c>
      <c r="B5" s="70"/>
    </row>
    <row r="6" spans="1:9" ht="18" customHeight="1" x14ac:dyDescent="0.3">
      <c r="A6" s="72"/>
      <c r="B6" s="71"/>
    </row>
    <row r="7" spans="1:9" ht="18" customHeight="1" x14ac:dyDescent="0.25">
      <c r="A7" s="73" t="s">
        <v>7</v>
      </c>
      <c r="B7" s="74"/>
    </row>
    <row r="8" spans="1:9" ht="18" customHeight="1" x14ac:dyDescent="0.25">
      <c r="A8" s="75" t="s">
        <v>9</v>
      </c>
      <c r="B8" s="74"/>
    </row>
    <row r="9" spans="1:9" ht="18" customHeight="1" x14ac:dyDescent="0.25">
      <c r="A9" s="75" t="s">
        <v>11</v>
      </c>
      <c r="B9" s="74"/>
    </row>
    <row r="10" spans="1:9" ht="22" customHeight="1" x14ac:dyDescent="0.25">
      <c r="A10" s="75" t="s">
        <v>13</v>
      </c>
      <c r="B10" s="74" t="s">
        <v>78</v>
      </c>
    </row>
    <row r="11" spans="1:9" ht="18" customHeight="1" x14ac:dyDescent="0.25">
      <c r="A11" s="75" t="s">
        <v>15</v>
      </c>
      <c r="B11" s="74"/>
    </row>
    <row r="12" spans="1:9" ht="18" customHeight="1" x14ac:dyDescent="0.25">
      <c r="A12" s="76" t="s">
        <v>17</v>
      </c>
      <c r="B12" s="74"/>
    </row>
    <row r="13" spans="1:9" ht="18" customHeight="1" x14ac:dyDescent="0.25">
      <c r="A13" s="77" t="s">
        <v>19</v>
      </c>
      <c r="B13" s="78"/>
    </row>
    <row r="14" spans="1:9" ht="18" customHeight="1" x14ac:dyDescent="0.25">
      <c r="A14" s="79" t="s">
        <v>79</v>
      </c>
      <c r="B14" s="80"/>
    </row>
    <row r="15" spans="1:9" ht="18" customHeight="1" x14ac:dyDescent="0.25">
      <c r="A15" s="81" t="s">
        <v>21</v>
      </c>
      <c r="B15" s="82"/>
    </row>
    <row r="16" spans="1:9" ht="18" customHeight="1" x14ac:dyDescent="0.25">
      <c r="A16" s="81" t="s">
        <v>23</v>
      </c>
      <c r="B16" s="82"/>
    </row>
    <row r="17" spans="1:2" ht="18" customHeight="1" x14ac:dyDescent="0.25">
      <c r="A17" s="81" t="s">
        <v>25</v>
      </c>
      <c r="B17" s="82"/>
    </row>
    <row r="18" spans="1:2" ht="18" customHeight="1" x14ac:dyDescent="0.25">
      <c r="A18" s="81" t="s">
        <v>27</v>
      </c>
      <c r="B18" s="83"/>
    </row>
    <row r="19" spans="1:2" ht="18" customHeight="1" x14ac:dyDescent="0.25">
      <c r="A19" s="81" t="s">
        <v>29</v>
      </c>
      <c r="B19" s="84"/>
    </row>
    <row r="20" spans="1:2" ht="18" customHeight="1" x14ac:dyDescent="0.25">
      <c r="A20" s="81" t="s">
        <v>31</v>
      </c>
      <c r="B20" s="82"/>
    </row>
    <row r="21" spans="1:2" ht="18" customHeight="1" x14ac:dyDescent="0.25">
      <c r="A21" s="81" t="s">
        <v>33</v>
      </c>
      <c r="B21" s="82"/>
    </row>
    <row r="22" spans="1:2" ht="18" customHeight="1" x14ac:dyDescent="0.25">
      <c r="A22" s="81" t="s">
        <v>35</v>
      </c>
      <c r="B22" s="82"/>
    </row>
    <row r="23" spans="1:2" ht="18" customHeight="1" x14ac:dyDescent="0.25">
      <c r="A23" s="85" t="s">
        <v>37</v>
      </c>
      <c r="B23" s="86"/>
    </row>
    <row r="24" spans="1:2" ht="18" customHeight="1" x14ac:dyDescent="0.25">
      <c r="A24" s="79" t="s">
        <v>80</v>
      </c>
      <c r="B24" s="87"/>
    </row>
    <row r="25" spans="1:2" ht="18" customHeight="1" x14ac:dyDescent="0.25">
      <c r="A25" s="81" t="s">
        <v>39</v>
      </c>
      <c r="B25" s="88"/>
    </row>
    <row r="26" spans="1:2" ht="18" customHeight="1" x14ac:dyDescent="0.25">
      <c r="A26" s="81" t="s">
        <v>41</v>
      </c>
      <c r="B26" s="88"/>
    </row>
    <row r="27" spans="1:2" x14ac:dyDescent="0.25">
      <c r="A27" s="85" t="s">
        <v>43</v>
      </c>
      <c r="B27" s="88"/>
    </row>
    <row r="28" spans="1:2" ht="13" x14ac:dyDescent="0.25">
      <c r="A28" s="89" t="s">
        <v>81</v>
      </c>
      <c r="B28" s="87"/>
    </row>
    <row r="29" spans="1:2" x14ac:dyDescent="0.25">
      <c r="A29" s="75" t="s">
        <v>45</v>
      </c>
      <c r="B29" s="90">
        <f>'CE EV Charger Projects'!O3</f>
        <v>0</v>
      </c>
    </row>
    <row r="30" spans="1:2" x14ac:dyDescent="0.25">
      <c r="A30" s="75" t="s">
        <v>47</v>
      </c>
      <c r="B30" s="90">
        <f>'CE EV Charger Projects'!O4</f>
        <v>0</v>
      </c>
    </row>
    <row r="31" spans="1:2" x14ac:dyDescent="0.25">
      <c r="A31" s="75" t="s">
        <v>48</v>
      </c>
      <c r="B31" s="91">
        <f>'CE EV Charger Projects'!O2</f>
        <v>0</v>
      </c>
    </row>
    <row r="32" spans="1:2" x14ac:dyDescent="0.25">
      <c r="A32" s="75" t="s">
        <v>50</v>
      </c>
      <c r="B32" s="92">
        <f>'CE EV Charger Projects'!F24</f>
        <v>0</v>
      </c>
    </row>
    <row r="33" spans="1:2" x14ac:dyDescent="0.25">
      <c r="A33" s="75" t="s">
        <v>52</v>
      </c>
      <c r="B33" s="92">
        <f>'CE EV Charger Projects'!F25</f>
        <v>0</v>
      </c>
    </row>
    <row r="34" spans="1:2" x14ac:dyDescent="0.25">
      <c r="A34" s="75" t="s">
        <v>54</v>
      </c>
      <c r="B34" s="92">
        <f>'CE EV Charger Projects'!F26</f>
        <v>0</v>
      </c>
    </row>
    <row r="35" spans="1:2" x14ac:dyDescent="0.25">
      <c r="A35" s="75" t="s">
        <v>56</v>
      </c>
      <c r="B35" s="92">
        <f>'CE EV Charger Projects'!F28</f>
        <v>0</v>
      </c>
    </row>
    <row r="36" spans="1:2" x14ac:dyDescent="0.25">
      <c r="A36" s="75" t="s">
        <v>58</v>
      </c>
      <c r="B36" s="90" t="e">
        <f>'CE EV Charger Projects'!G30</f>
        <v>#DIV/0!</v>
      </c>
    </row>
    <row r="37" spans="1:2" x14ac:dyDescent="0.25">
      <c r="A37" s="75" t="s">
        <v>60</v>
      </c>
      <c r="B37" s="90" t="e">
        <f>'CE EV Charger Projects'!G31</f>
        <v>#DIV/0!</v>
      </c>
    </row>
    <row r="38" spans="1:2" x14ac:dyDescent="0.25">
      <c r="A38" s="93" t="s">
        <v>82</v>
      </c>
      <c r="B38" s="94"/>
    </row>
    <row r="39" spans="1:2" x14ac:dyDescent="0.25">
      <c r="A39" s="93" t="s">
        <v>83</v>
      </c>
      <c r="B39" s="94"/>
    </row>
    <row r="40" spans="1:2" ht="16.5" customHeight="1" x14ac:dyDescent="0.25">
      <c r="A40" s="93" t="s">
        <v>84</v>
      </c>
      <c r="B40" s="94"/>
    </row>
    <row r="41" spans="1:2" ht="25" x14ac:dyDescent="0.25">
      <c r="A41" s="95" t="s">
        <v>66</v>
      </c>
      <c r="B41" s="94"/>
    </row>
    <row r="42" spans="1:2" x14ac:dyDescent="0.25">
      <c r="B42" s="96"/>
    </row>
    <row r="43" spans="1:2" x14ac:dyDescent="0.25">
      <c r="A43" s="68" t="s">
        <v>85</v>
      </c>
      <c r="B43" s="96"/>
    </row>
  </sheetData>
  <protectedRanges>
    <protectedRange sqref="B11:B26" name="Range1"/>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8"/>
  <sheetViews>
    <sheetView tabSelected="1" workbookViewId="0">
      <selection activeCell="O2" sqref="O2"/>
    </sheetView>
  </sheetViews>
  <sheetFormatPr defaultColWidth="8.81640625" defaultRowHeight="14" outlineLevelCol="1" x14ac:dyDescent="0.3"/>
  <cols>
    <col min="1" max="1" width="29.81640625" style="1" bestFit="1" customWidth="1"/>
    <col min="2" max="2" width="19.81640625" style="1" customWidth="1"/>
    <col min="3" max="3" width="13" style="1" customWidth="1"/>
    <col min="4" max="4" width="11.453125" style="1" customWidth="1"/>
    <col min="5" max="6" width="16.81640625" style="1" customWidth="1"/>
    <col min="7" max="7" width="16.1796875" style="1" bestFit="1" customWidth="1"/>
    <col min="8" max="8" width="18" style="1" customWidth="1"/>
    <col min="9" max="9" width="11.81640625" style="1" hidden="1" customWidth="1" outlineLevel="1"/>
    <col min="10" max="10" width="23.54296875" style="1" customWidth="1" collapsed="1"/>
    <col min="11" max="11" width="17.1796875" style="1" customWidth="1"/>
    <col min="12" max="12" width="9" style="1" bestFit="1" customWidth="1"/>
    <col min="13" max="13" width="12.1796875" style="1" bestFit="1" customWidth="1"/>
    <col min="14" max="14" width="10.453125" style="1" customWidth="1"/>
    <col min="15" max="15" width="14" style="1" bestFit="1" customWidth="1"/>
    <col min="16" max="16" width="10" style="1" customWidth="1"/>
    <col min="17" max="17" width="10.81640625" style="1" customWidth="1"/>
    <col min="18" max="18" width="12.81640625" style="1" customWidth="1"/>
    <col min="19" max="19" width="12.1796875" style="1" bestFit="1" customWidth="1"/>
    <col min="20" max="20" width="13.54296875" style="1" bestFit="1" customWidth="1"/>
    <col min="21" max="21" width="8.81640625" style="1"/>
    <col min="22" max="22" width="10.81640625" style="1" customWidth="1"/>
    <col min="23" max="23" width="11.81640625" style="1" customWidth="1"/>
    <col min="24" max="24" width="12.1796875" style="1" customWidth="1"/>
    <col min="25" max="25" width="15.1796875" style="1" customWidth="1"/>
    <col min="26" max="26" width="12.81640625" style="1" customWidth="1"/>
    <col min="27" max="27" width="15.81640625" style="1" customWidth="1"/>
    <col min="28" max="28" width="13.1796875" style="1" customWidth="1"/>
    <col min="29" max="16384" width="8.81640625" style="1"/>
  </cols>
  <sheetData>
    <row r="1" spans="1:24" ht="28.5" thickBot="1" x14ac:dyDescent="0.65">
      <c r="A1" s="183" t="s">
        <v>0</v>
      </c>
      <c r="B1" s="183"/>
      <c r="C1" s="183"/>
      <c r="D1" s="183"/>
      <c r="E1" s="183"/>
      <c r="F1" s="183"/>
      <c r="G1" s="183"/>
      <c r="H1" s="183"/>
      <c r="I1" s="183"/>
      <c r="J1" s="183"/>
      <c r="K1" s="183"/>
      <c r="L1" s="183"/>
      <c r="M1" s="184" t="s">
        <v>86</v>
      </c>
      <c r="N1" s="184"/>
      <c r="O1" s="184"/>
    </row>
    <row r="2" spans="1:24" x14ac:dyDescent="0.3">
      <c r="A2" s="150" t="s">
        <v>1</v>
      </c>
      <c r="B2" s="150"/>
      <c r="C2" s="150"/>
      <c r="D2" s="150"/>
      <c r="E2" s="150"/>
      <c r="F2" s="150"/>
      <c r="G2" s="185"/>
      <c r="H2" s="186" t="s">
        <v>87</v>
      </c>
      <c r="I2" s="187"/>
      <c r="J2" s="188"/>
      <c r="K2" s="189"/>
      <c r="M2" s="163" t="s">
        <v>88</v>
      </c>
      <c r="N2" s="163"/>
      <c r="O2" s="148"/>
    </row>
    <row r="3" spans="1:24" ht="14.5" thickBot="1" x14ac:dyDescent="0.35">
      <c r="A3" s="194" t="s">
        <v>89</v>
      </c>
      <c r="B3" s="194"/>
      <c r="C3" s="194"/>
      <c r="D3" s="194"/>
      <c r="E3" s="194"/>
      <c r="F3" s="194"/>
      <c r="G3" s="195"/>
      <c r="H3" s="196" t="s">
        <v>13</v>
      </c>
      <c r="I3" s="197"/>
      <c r="J3" s="198"/>
      <c r="K3" s="199"/>
      <c r="M3" s="163" t="s">
        <v>90</v>
      </c>
      <c r="N3" s="163"/>
      <c r="O3" s="149"/>
      <c r="Q3" s="2"/>
      <c r="S3" s="2"/>
    </row>
    <row r="4" spans="1:24" x14ac:dyDescent="0.3">
      <c r="M4" s="163" t="s">
        <v>91</v>
      </c>
      <c r="N4" s="163"/>
      <c r="O4" s="149"/>
    </row>
    <row r="5" spans="1:24" x14ac:dyDescent="0.3">
      <c r="A5" s="150" t="s">
        <v>92</v>
      </c>
      <c r="B5" s="150"/>
      <c r="C5" s="150"/>
      <c r="D5" s="150"/>
      <c r="E5" s="150"/>
      <c r="F5" s="150"/>
      <c r="G5" s="150"/>
      <c r="H5" s="150"/>
      <c r="I5" s="150"/>
      <c r="J5" s="150"/>
      <c r="K5" s="150"/>
      <c r="L5" s="150"/>
      <c r="M5" s="150"/>
      <c r="N5" s="150"/>
      <c r="O5" s="150"/>
      <c r="P5" s="150"/>
      <c r="Q5" s="150"/>
      <c r="R5" s="150"/>
    </row>
    <row r="7" spans="1:24" ht="18" x14ac:dyDescent="0.4">
      <c r="A7" s="177" t="s">
        <v>93</v>
      </c>
      <c r="B7" s="178"/>
      <c r="C7" s="178"/>
      <c r="D7" s="178"/>
      <c r="E7" s="178"/>
      <c r="F7" s="178"/>
      <c r="G7" s="178"/>
      <c r="H7" s="178"/>
      <c r="I7" s="178"/>
      <c r="J7" s="178"/>
      <c r="K7" s="178"/>
      <c r="L7" s="178"/>
      <c r="M7" s="178"/>
      <c r="N7" s="178"/>
      <c r="O7" s="178"/>
      <c r="P7" s="178"/>
      <c r="Q7" s="178"/>
      <c r="R7" s="178"/>
      <c r="S7" s="179"/>
    </row>
    <row r="8" spans="1:24" ht="15" customHeight="1" x14ac:dyDescent="0.3">
      <c r="A8" s="174" t="s">
        <v>94</v>
      </c>
      <c r="B8" s="175"/>
      <c r="C8" s="175"/>
      <c r="D8" s="175"/>
      <c r="E8" s="175"/>
      <c r="F8" s="175"/>
      <c r="G8" s="175"/>
      <c r="H8" s="175"/>
      <c r="I8" s="175"/>
      <c r="J8" s="175"/>
      <c r="K8" s="175"/>
      <c r="L8" s="175"/>
      <c r="M8" s="175"/>
      <c r="N8" s="175"/>
      <c r="O8" s="175"/>
      <c r="P8" s="175"/>
      <c r="Q8" s="175"/>
      <c r="R8" s="175"/>
      <c r="S8" s="176"/>
    </row>
    <row r="9" spans="1:24" ht="14.5" customHeight="1" x14ac:dyDescent="0.3">
      <c r="A9" s="151" t="s">
        <v>95</v>
      </c>
      <c r="B9" s="152"/>
      <c r="C9" s="152"/>
      <c r="D9" s="152"/>
      <c r="E9" s="152"/>
      <c r="F9" s="152"/>
      <c r="G9" s="152"/>
      <c r="H9" s="153"/>
      <c r="I9" s="154" t="s">
        <v>96</v>
      </c>
      <c r="J9" s="155"/>
      <c r="K9" s="155"/>
      <c r="L9" s="155"/>
      <c r="M9" s="155"/>
      <c r="N9" s="156"/>
      <c r="O9" s="154" t="s">
        <v>97</v>
      </c>
      <c r="P9" s="155"/>
      <c r="Q9" s="155"/>
      <c r="R9" s="155"/>
      <c r="S9" s="155"/>
    </row>
    <row r="10" spans="1:24" s="6" customFormat="1" ht="28" x14ac:dyDescent="0.35">
      <c r="A10" s="3" t="s">
        <v>98</v>
      </c>
      <c r="B10" s="4" t="s">
        <v>99</v>
      </c>
      <c r="C10" s="4" t="s">
        <v>100</v>
      </c>
      <c r="D10" s="4" t="s">
        <v>101</v>
      </c>
      <c r="E10" s="4" t="s">
        <v>102</v>
      </c>
      <c r="F10" s="4" t="s">
        <v>103</v>
      </c>
      <c r="G10" s="4" t="s">
        <v>104</v>
      </c>
      <c r="H10" s="5" t="s">
        <v>105</v>
      </c>
      <c r="I10" s="45" t="s">
        <v>100</v>
      </c>
      <c r="J10" s="3" t="s">
        <v>106</v>
      </c>
      <c r="K10" s="4" t="s">
        <v>107</v>
      </c>
      <c r="L10" s="4" t="s">
        <v>108</v>
      </c>
      <c r="M10" s="4" t="s">
        <v>109</v>
      </c>
      <c r="N10" s="5" t="s">
        <v>110</v>
      </c>
      <c r="O10" s="3" t="s">
        <v>106</v>
      </c>
      <c r="P10" s="4" t="s">
        <v>107</v>
      </c>
      <c r="Q10" s="4" t="s">
        <v>108</v>
      </c>
      <c r="R10" s="4" t="s">
        <v>109</v>
      </c>
      <c r="S10" s="5" t="s">
        <v>110</v>
      </c>
    </row>
    <row r="11" spans="1:24" x14ac:dyDescent="0.3">
      <c r="A11" s="142"/>
      <c r="B11" s="143"/>
      <c r="C11" s="143" t="s">
        <v>111</v>
      </c>
      <c r="D11" s="143"/>
      <c r="E11" s="143"/>
      <c r="F11" s="143"/>
      <c r="G11" s="144"/>
      <c r="H11" s="132">
        <f>G11*'Notes &amp; Assumptions'!$C$6</f>
        <v>0</v>
      </c>
      <c r="I11" s="133" t="str">
        <f>IF(C11="DC Fast","EVs Only", "EVs and PHEVs")</f>
        <v>EVs and PHEVs</v>
      </c>
      <c r="J11" s="134">
        <f>IF(I11="EVs Only",'Emission Factors'!$C$23,'Emission Factors'!$C$28)</f>
        <v>5.4609999999999997E-3</v>
      </c>
      <c r="K11" s="135">
        <f>IF(I11="EVs Only",'Emission Factors'!$D$23,'Emission Factors'!$D$28)</f>
        <v>4.235E-3</v>
      </c>
      <c r="L11" s="135">
        <f>IF(I11="EVs Only",'Emission Factors'!$E$23,'Emission Factors'!$E$28)</f>
        <v>1.7899999999999999E-4</v>
      </c>
      <c r="M11" s="135">
        <f>IF(I11="EVs Only",'Emission Factors'!$F$23,'Emission Factors'!$F$28)</f>
        <v>1.2437E-2</v>
      </c>
      <c r="N11" s="136">
        <f>IF(I11="EVs Only",'Emission Factors'!$G$23,'Emission Factors'!$G$28)</f>
        <v>37.592317000000001</v>
      </c>
      <c r="O11" s="134">
        <f>'Emission Factors'!$C$19</f>
        <v>4.1544999999999999E-2</v>
      </c>
      <c r="P11" s="135">
        <f>'Emission Factors'!$D$19</f>
        <v>6.7396999999999999E-2</v>
      </c>
      <c r="Q11" s="135">
        <f>'Emission Factors'!$E$19</f>
        <v>1.3179999999999999E-3</v>
      </c>
      <c r="R11" s="135">
        <f>'Emission Factors'!$F$19</f>
        <v>1.7204000000000001E-2</v>
      </c>
      <c r="S11" s="136">
        <f>'Emission Factors'!$G$19</f>
        <v>281.76348200000001</v>
      </c>
      <c r="T11" s="7"/>
      <c r="U11" s="7"/>
      <c r="V11" s="8"/>
      <c r="W11" s="9"/>
      <c r="X11" s="10"/>
    </row>
    <row r="12" spans="1:24" x14ac:dyDescent="0.3">
      <c r="A12" s="142"/>
      <c r="B12" s="143"/>
      <c r="C12" s="143" t="s">
        <v>112</v>
      </c>
      <c r="D12" s="143"/>
      <c r="E12" s="143"/>
      <c r="F12" s="143"/>
      <c r="G12" s="144">
        <v>0</v>
      </c>
      <c r="H12" s="132">
        <f>G12*'Notes &amp; Assumptions'!$C$6</f>
        <v>0</v>
      </c>
      <c r="I12" s="133" t="str">
        <f>IF(C12="DC Fast","EVs Only", "EVs and PHEVs")</f>
        <v>EVs and PHEVs</v>
      </c>
      <c r="J12" s="134">
        <f>IF(I12="EVs Only",'Emission Factors'!$C$23,'Emission Factors'!$C$28)</f>
        <v>5.4609999999999997E-3</v>
      </c>
      <c r="K12" s="135">
        <f>IF(I12="EVs Only",'Emission Factors'!$D$23,'Emission Factors'!$D$28)</f>
        <v>4.235E-3</v>
      </c>
      <c r="L12" s="135">
        <f>IF(I12="EVs Only",'Emission Factors'!$E$23,'Emission Factors'!$E$28)</f>
        <v>1.7899999999999999E-4</v>
      </c>
      <c r="M12" s="135">
        <f>IF(I12="EVs Only",'Emission Factors'!$F$23,'Emission Factors'!$F$28)</f>
        <v>1.2437E-2</v>
      </c>
      <c r="N12" s="136">
        <f>IF(I12="EVs Only",'Emission Factors'!$G$23,'Emission Factors'!$G$28)</f>
        <v>37.592317000000001</v>
      </c>
      <c r="O12" s="134">
        <f>'Emission Factors'!$C$19</f>
        <v>4.1544999999999999E-2</v>
      </c>
      <c r="P12" s="135">
        <f>'Emission Factors'!$D$19</f>
        <v>6.7396999999999999E-2</v>
      </c>
      <c r="Q12" s="135">
        <f>'Emission Factors'!$E$19</f>
        <v>1.3179999999999999E-3</v>
      </c>
      <c r="R12" s="135">
        <f>'Emission Factors'!$F$19</f>
        <v>1.7204000000000001E-2</v>
      </c>
      <c r="S12" s="136">
        <f>'Emission Factors'!$G$19</f>
        <v>281.76348200000001</v>
      </c>
      <c r="T12" s="7"/>
      <c r="U12" s="7"/>
      <c r="V12" s="8"/>
      <c r="W12" s="9"/>
      <c r="X12" s="10"/>
    </row>
    <row r="13" spans="1:24" x14ac:dyDescent="0.3">
      <c r="A13" s="142"/>
      <c r="B13" s="143"/>
      <c r="C13" s="143" t="s">
        <v>113</v>
      </c>
      <c r="D13" s="143"/>
      <c r="E13" s="143"/>
      <c r="F13" s="143"/>
      <c r="G13" s="144">
        <v>0</v>
      </c>
      <c r="H13" s="132">
        <f>G13*'Notes &amp; Assumptions'!$C$6</f>
        <v>0</v>
      </c>
      <c r="I13" s="133" t="str">
        <f t="shared" ref="I13:I17" si="0">IF(C13="DC Fast","EVs Only", "EVs and PHEVs")</f>
        <v>EVs and PHEVs</v>
      </c>
      <c r="J13" s="134">
        <f>IF(I13="EVs Only",'Emission Factors'!$C$23,'Emission Factors'!$C$28)</f>
        <v>5.4609999999999997E-3</v>
      </c>
      <c r="K13" s="135">
        <f>IF(I13="EVs Only",'Emission Factors'!$D$23,'Emission Factors'!$D$28)</f>
        <v>4.235E-3</v>
      </c>
      <c r="L13" s="135">
        <f>IF(I13="EVs Only",'Emission Factors'!$E$23,'Emission Factors'!$E$28)</f>
        <v>1.7899999999999999E-4</v>
      </c>
      <c r="M13" s="135">
        <f>IF(I13="EVs Only",'Emission Factors'!$F$23,'Emission Factors'!$F$28)</f>
        <v>1.2437E-2</v>
      </c>
      <c r="N13" s="136">
        <f>IF(I13="EVs Only",'Emission Factors'!$G$23,'Emission Factors'!$G$28)</f>
        <v>37.592317000000001</v>
      </c>
      <c r="O13" s="134">
        <f>'Emission Factors'!$C$19</f>
        <v>4.1544999999999999E-2</v>
      </c>
      <c r="P13" s="135">
        <f>'Emission Factors'!$D$19</f>
        <v>6.7396999999999999E-2</v>
      </c>
      <c r="Q13" s="135">
        <f>'Emission Factors'!$E$19</f>
        <v>1.3179999999999999E-3</v>
      </c>
      <c r="R13" s="135">
        <f>'Emission Factors'!$F$19</f>
        <v>1.7204000000000001E-2</v>
      </c>
      <c r="S13" s="136">
        <f>'Emission Factors'!$G$19</f>
        <v>281.76348200000001</v>
      </c>
      <c r="T13" s="7"/>
      <c r="U13" s="7"/>
      <c r="V13" s="8"/>
      <c r="W13" s="9"/>
      <c r="X13" s="10"/>
    </row>
    <row r="14" spans="1:24" x14ac:dyDescent="0.3">
      <c r="A14" s="142"/>
      <c r="B14" s="143"/>
      <c r="C14" s="143" t="s">
        <v>114</v>
      </c>
      <c r="D14" s="143"/>
      <c r="E14" s="143"/>
      <c r="F14" s="143"/>
      <c r="G14" s="144">
        <v>0</v>
      </c>
      <c r="H14" s="132">
        <f>G14*'Notes &amp; Assumptions'!$C$6</f>
        <v>0</v>
      </c>
      <c r="I14" s="133" t="str">
        <f t="shared" si="0"/>
        <v>EVs Only</v>
      </c>
      <c r="J14" s="134">
        <f>IF(I14="EVs Only",'Emission Factors'!$C$23,'Emission Factors'!$C$28)</f>
        <v>0</v>
      </c>
      <c r="K14" s="135">
        <f>IF(I14="EVs Only",'Emission Factors'!$D$23,'Emission Factors'!$D$28)</f>
        <v>0</v>
      </c>
      <c r="L14" s="135">
        <f>IF(I14="EVs Only",'Emission Factors'!$E$23,'Emission Factors'!$E$28)</f>
        <v>0</v>
      </c>
      <c r="M14" s="135">
        <f>IF(I14="EVs Only",'Emission Factors'!$F$23,'Emission Factors'!$F$28)</f>
        <v>1.2385999999999999E-2</v>
      </c>
      <c r="N14" s="136">
        <f>IF(I14="EVs Only",'Emission Factors'!$G$23,'Emission Factors'!$G$28)</f>
        <v>0</v>
      </c>
      <c r="O14" s="134">
        <f>'Emission Factors'!$C$19</f>
        <v>4.1544999999999999E-2</v>
      </c>
      <c r="P14" s="135">
        <f>'Emission Factors'!$D$19</f>
        <v>6.7396999999999999E-2</v>
      </c>
      <c r="Q14" s="135">
        <f>'Emission Factors'!$E$19</f>
        <v>1.3179999999999999E-3</v>
      </c>
      <c r="R14" s="135">
        <f>'Emission Factors'!$F$19</f>
        <v>1.7204000000000001E-2</v>
      </c>
      <c r="S14" s="136">
        <f>'Emission Factors'!$G$19</f>
        <v>281.76348200000001</v>
      </c>
      <c r="T14" s="7"/>
      <c r="U14" s="7"/>
      <c r="V14" s="8"/>
      <c r="W14" s="9"/>
      <c r="X14" s="10"/>
    </row>
    <row r="15" spans="1:24" x14ac:dyDescent="0.3">
      <c r="A15" s="142"/>
      <c r="B15" s="143"/>
      <c r="C15" s="143"/>
      <c r="D15" s="143"/>
      <c r="E15" s="143"/>
      <c r="F15" s="143"/>
      <c r="G15" s="144">
        <v>0</v>
      </c>
      <c r="H15" s="132">
        <f>G15*'Notes &amp; Assumptions'!$C$6</f>
        <v>0</v>
      </c>
      <c r="I15" s="133" t="str">
        <f t="shared" si="0"/>
        <v>EVs and PHEVs</v>
      </c>
      <c r="J15" s="134">
        <f>IF(I15="EVs Only",'Emission Factors'!$C$23,'Emission Factors'!$C$28)</f>
        <v>5.4609999999999997E-3</v>
      </c>
      <c r="K15" s="135">
        <f>IF(I15="EVs Only",'Emission Factors'!$D$23,'Emission Factors'!$D$28)</f>
        <v>4.235E-3</v>
      </c>
      <c r="L15" s="135">
        <f>IF(I15="EVs Only",'Emission Factors'!$E$23,'Emission Factors'!$E$28)</f>
        <v>1.7899999999999999E-4</v>
      </c>
      <c r="M15" s="135">
        <f>IF(I15="EVs Only",'Emission Factors'!$F$23,'Emission Factors'!$F$28)</f>
        <v>1.2437E-2</v>
      </c>
      <c r="N15" s="136">
        <f>IF(I15="EVs Only",'Emission Factors'!$G$23,'Emission Factors'!$G$28)</f>
        <v>37.592317000000001</v>
      </c>
      <c r="O15" s="134">
        <f>'Emission Factors'!$C$19</f>
        <v>4.1544999999999999E-2</v>
      </c>
      <c r="P15" s="135">
        <f>'Emission Factors'!$D$19</f>
        <v>6.7396999999999999E-2</v>
      </c>
      <c r="Q15" s="135">
        <f>'Emission Factors'!$E$19</f>
        <v>1.3179999999999999E-3</v>
      </c>
      <c r="R15" s="135">
        <f>'Emission Factors'!$F$19</f>
        <v>1.7204000000000001E-2</v>
      </c>
      <c r="S15" s="136">
        <f>'Emission Factors'!$G$19</f>
        <v>281.76348200000001</v>
      </c>
      <c r="T15" s="7"/>
      <c r="U15" s="7"/>
      <c r="V15" s="8"/>
      <c r="W15" s="9"/>
      <c r="X15" s="10"/>
    </row>
    <row r="16" spans="1:24" x14ac:dyDescent="0.3">
      <c r="A16" s="142"/>
      <c r="B16" s="143"/>
      <c r="C16" s="143"/>
      <c r="D16" s="143"/>
      <c r="E16" s="143"/>
      <c r="F16" s="143"/>
      <c r="G16" s="144">
        <v>0</v>
      </c>
      <c r="H16" s="132">
        <f>G16*'Notes &amp; Assumptions'!$C$6</f>
        <v>0</v>
      </c>
      <c r="I16" s="133" t="str">
        <f t="shared" si="0"/>
        <v>EVs and PHEVs</v>
      </c>
      <c r="J16" s="134">
        <f>IF(I16="EVs Only",'Emission Factors'!$C$23,'Emission Factors'!$C$28)</f>
        <v>5.4609999999999997E-3</v>
      </c>
      <c r="K16" s="135">
        <f>IF(I16="EVs Only",'Emission Factors'!$D$23,'Emission Factors'!$D$28)</f>
        <v>4.235E-3</v>
      </c>
      <c r="L16" s="135">
        <f>IF(I16="EVs Only",'Emission Factors'!$E$23,'Emission Factors'!$E$28)</f>
        <v>1.7899999999999999E-4</v>
      </c>
      <c r="M16" s="135">
        <f>IF(I16="EVs Only",'Emission Factors'!$F$23,'Emission Factors'!$F$28)</f>
        <v>1.2437E-2</v>
      </c>
      <c r="N16" s="136">
        <f>IF(I16="EVs Only",'Emission Factors'!$G$23,'Emission Factors'!$G$28)</f>
        <v>37.592317000000001</v>
      </c>
      <c r="O16" s="134">
        <f>'Emission Factors'!$C$19</f>
        <v>4.1544999999999999E-2</v>
      </c>
      <c r="P16" s="135">
        <f>'Emission Factors'!$D$19</f>
        <v>6.7396999999999999E-2</v>
      </c>
      <c r="Q16" s="135">
        <f>'Emission Factors'!$E$19</f>
        <v>1.3179999999999999E-3</v>
      </c>
      <c r="R16" s="135">
        <f>'Emission Factors'!$F$19</f>
        <v>1.7204000000000001E-2</v>
      </c>
      <c r="S16" s="136">
        <f>'Emission Factors'!$G$19</f>
        <v>281.76348200000001</v>
      </c>
      <c r="T16" s="7"/>
      <c r="U16" s="7"/>
      <c r="V16" s="8"/>
      <c r="W16" s="9"/>
      <c r="X16" s="10"/>
    </row>
    <row r="17" spans="1:24" x14ac:dyDescent="0.3">
      <c r="A17" s="142"/>
      <c r="B17" s="143"/>
      <c r="C17" s="143"/>
      <c r="D17" s="143"/>
      <c r="E17" s="143"/>
      <c r="F17" s="143"/>
      <c r="G17" s="144">
        <v>0</v>
      </c>
      <c r="H17" s="132">
        <f>G17*'Notes &amp; Assumptions'!$C$6</f>
        <v>0</v>
      </c>
      <c r="I17" s="133" t="str">
        <f t="shared" si="0"/>
        <v>EVs and PHEVs</v>
      </c>
      <c r="J17" s="134">
        <f>IF(I17="EVs Only",'Emission Factors'!$C$23,'Emission Factors'!$C$28)</f>
        <v>5.4609999999999997E-3</v>
      </c>
      <c r="K17" s="135">
        <f>IF(I17="EVs Only",'Emission Factors'!$D$23,'Emission Factors'!$D$28)</f>
        <v>4.235E-3</v>
      </c>
      <c r="L17" s="135">
        <f>IF(I17="EVs Only",'Emission Factors'!$E$23,'Emission Factors'!$E$28)</f>
        <v>1.7899999999999999E-4</v>
      </c>
      <c r="M17" s="135">
        <f>IF(I17="EVs Only",'Emission Factors'!$F$23,'Emission Factors'!$F$28)</f>
        <v>1.2437E-2</v>
      </c>
      <c r="N17" s="136">
        <f>IF(I17="EVs Only",'Emission Factors'!$G$23,'Emission Factors'!$G$28)</f>
        <v>37.592317000000001</v>
      </c>
      <c r="O17" s="134">
        <f>'Emission Factors'!$C$19</f>
        <v>4.1544999999999999E-2</v>
      </c>
      <c r="P17" s="135">
        <f>'Emission Factors'!$D$19</f>
        <v>6.7396999999999999E-2</v>
      </c>
      <c r="Q17" s="135">
        <f>'Emission Factors'!$E$19</f>
        <v>1.3179999999999999E-3</v>
      </c>
      <c r="R17" s="135">
        <f>'Emission Factors'!$F$19</f>
        <v>1.7204000000000001E-2</v>
      </c>
      <c r="S17" s="136">
        <f>'Emission Factors'!$G$19</f>
        <v>281.76348200000001</v>
      </c>
      <c r="T17" s="11"/>
      <c r="U17" s="7"/>
      <c r="V17" s="8"/>
      <c r="W17" s="9"/>
      <c r="X17" s="10"/>
    </row>
    <row r="18" spans="1:24" x14ac:dyDescent="0.3">
      <c r="A18" s="142"/>
      <c r="B18" s="143"/>
      <c r="C18" s="143"/>
      <c r="D18" s="143"/>
      <c r="E18" s="143"/>
      <c r="F18" s="143"/>
      <c r="G18" s="144">
        <v>0</v>
      </c>
      <c r="H18" s="132">
        <f>G18*'Notes &amp; Assumptions'!$C$6</f>
        <v>0</v>
      </c>
      <c r="I18" s="133" t="str">
        <f t="shared" ref="I18:I20" si="1">IF(C18="DC Fast","EVs Only", "EVs and PHEVs")</f>
        <v>EVs and PHEVs</v>
      </c>
      <c r="J18" s="134">
        <f>IF(I18="EVs Only",'Emission Factors'!$C$23,'Emission Factors'!$C$28)</f>
        <v>5.4609999999999997E-3</v>
      </c>
      <c r="K18" s="135">
        <f>IF(I18="EVs Only",'Emission Factors'!$D$23,'Emission Factors'!$D$28)</f>
        <v>4.235E-3</v>
      </c>
      <c r="L18" s="135">
        <f>IF(I18="EVs Only",'Emission Factors'!$E$23,'Emission Factors'!$E$28)</f>
        <v>1.7899999999999999E-4</v>
      </c>
      <c r="M18" s="135">
        <f>IF(I18="EVs Only",'Emission Factors'!$F$23,'Emission Factors'!$F$28)</f>
        <v>1.2437E-2</v>
      </c>
      <c r="N18" s="136">
        <f>IF(I18="EVs Only",'Emission Factors'!$G$23,'Emission Factors'!$G$28)</f>
        <v>37.592317000000001</v>
      </c>
      <c r="O18" s="134">
        <f>'Emission Factors'!$C$19</f>
        <v>4.1544999999999999E-2</v>
      </c>
      <c r="P18" s="135">
        <f>'Emission Factors'!$D$19</f>
        <v>6.7396999999999999E-2</v>
      </c>
      <c r="Q18" s="135">
        <f>'Emission Factors'!$E$19</f>
        <v>1.3179999999999999E-3</v>
      </c>
      <c r="R18" s="135">
        <f>'Emission Factors'!$F$19</f>
        <v>1.7204000000000001E-2</v>
      </c>
      <c r="S18" s="136">
        <f>'Emission Factors'!$G$19</f>
        <v>281.76348200000001</v>
      </c>
      <c r="T18" s="7"/>
      <c r="U18" s="7"/>
      <c r="V18" s="8"/>
      <c r="W18" s="9"/>
      <c r="X18" s="10"/>
    </row>
    <row r="19" spans="1:24" x14ac:dyDescent="0.3">
      <c r="A19" s="142"/>
      <c r="B19" s="143"/>
      <c r="C19" s="143"/>
      <c r="D19" s="143"/>
      <c r="E19" s="143"/>
      <c r="F19" s="143"/>
      <c r="G19" s="144">
        <v>0</v>
      </c>
      <c r="H19" s="132">
        <f>G19*'Notes &amp; Assumptions'!$C$6</f>
        <v>0</v>
      </c>
      <c r="I19" s="133" t="str">
        <f t="shared" si="1"/>
        <v>EVs and PHEVs</v>
      </c>
      <c r="J19" s="134">
        <f>IF(I19="EVs Only",'Emission Factors'!$C$23,'Emission Factors'!$C$28)</f>
        <v>5.4609999999999997E-3</v>
      </c>
      <c r="K19" s="135">
        <f>IF(I19="EVs Only",'Emission Factors'!$D$23,'Emission Factors'!$D$28)</f>
        <v>4.235E-3</v>
      </c>
      <c r="L19" s="135">
        <f>IF(I19="EVs Only",'Emission Factors'!$E$23,'Emission Factors'!$E$28)</f>
        <v>1.7899999999999999E-4</v>
      </c>
      <c r="M19" s="135">
        <f>IF(I19="EVs Only",'Emission Factors'!$F$23,'Emission Factors'!$F$28)</f>
        <v>1.2437E-2</v>
      </c>
      <c r="N19" s="136">
        <f>IF(I19="EVs Only",'Emission Factors'!$G$23,'Emission Factors'!$G$28)</f>
        <v>37.592317000000001</v>
      </c>
      <c r="O19" s="134">
        <f>'Emission Factors'!$C$19</f>
        <v>4.1544999999999999E-2</v>
      </c>
      <c r="P19" s="135">
        <f>'Emission Factors'!$D$19</f>
        <v>6.7396999999999999E-2</v>
      </c>
      <c r="Q19" s="135">
        <f>'Emission Factors'!$E$19</f>
        <v>1.3179999999999999E-3</v>
      </c>
      <c r="R19" s="135">
        <f>'Emission Factors'!$F$19</f>
        <v>1.7204000000000001E-2</v>
      </c>
      <c r="S19" s="136">
        <f>'Emission Factors'!$G$19</f>
        <v>281.76348200000001</v>
      </c>
      <c r="T19" s="7"/>
      <c r="U19" s="7"/>
      <c r="V19" s="8"/>
      <c r="W19" s="9"/>
      <c r="X19" s="10"/>
    </row>
    <row r="20" spans="1:24" x14ac:dyDescent="0.3">
      <c r="A20" s="145"/>
      <c r="B20" s="146"/>
      <c r="C20" s="143"/>
      <c r="D20" s="146"/>
      <c r="E20" s="146"/>
      <c r="F20" s="146"/>
      <c r="G20" s="147">
        <v>0</v>
      </c>
      <c r="H20" s="137">
        <f>G20*'Notes &amp; Assumptions'!$C$6</f>
        <v>0</v>
      </c>
      <c r="I20" s="138" t="str">
        <f t="shared" si="1"/>
        <v>EVs and PHEVs</v>
      </c>
      <c r="J20" s="139">
        <f>IF(I20="EVs Only",'Emission Factors'!$C$23,'Emission Factors'!$C$28)</f>
        <v>5.4609999999999997E-3</v>
      </c>
      <c r="K20" s="140">
        <f>IF(I20="EVs Only",'Emission Factors'!$D$23,'Emission Factors'!$D$28)</f>
        <v>4.235E-3</v>
      </c>
      <c r="L20" s="140">
        <f>IF(I20="EVs Only",'Emission Factors'!$E$23,'Emission Factors'!$E$28)</f>
        <v>1.7899999999999999E-4</v>
      </c>
      <c r="M20" s="140">
        <f>IF(I20="EVs Only",'Emission Factors'!$F$23,'Emission Factors'!$F$28)</f>
        <v>1.2437E-2</v>
      </c>
      <c r="N20" s="141">
        <f>IF(I20="EVs Only",'Emission Factors'!$G$23,'Emission Factors'!$G$28)</f>
        <v>37.592317000000001</v>
      </c>
      <c r="O20" s="139">
        <f>'Emission Factors'!$C$19</f>
        <v>4.1544999999999999E-2</v>
      </c>
      <c r="P20" s="140">
        <f>'Emission Factors'!$D$19</f>
        <v>6.7396999999999999E-2</v>
      </c>
      <c r="Q20" s="140">
        <f>'Emission Factors'!$E$19</f>
        <v>1.3179999999999999E-3</v>
      </c>
      <c r="R20" s="140">
        <f>'Emission Factors'!$F$19</f>
        <v>1.7204000000000001E-2</v>
      </c>
      <c r="S20" s="141">
        <f>'Emission Factors'!$G$19</f>
        <v>281.76348200000001</v>
      </c>
      <c r="T20" s="12"/>
      <c r="U20" s="12"/>
    </row>
    <row r="21" spans="1:24" ht="15" customHeight="1" x14ac:dyDescent="0.3">
      <c r="A21" s="190" t="s">
        <v>115</v>
      </c>
      <c r="B21" s="191"/>
      <c r="C21" s="191"/>
      <c r="D21" s="191"/>
      <c r="E21" s="191"/>
      <c r="F21" s="192"/>
      <c r="G21" s="47">
        <f>SUM(G11:G20)</f>
        <v>0</v>
      </c>
      <c r="H21" s="48">
        <f>SUM(H11:H20)</f>
        <v>0</v>
      </c>
      <c r="I21" s="193"/>
      <c r="J21" s="193"/>
      <c r="K21" s="193"/>
      <c r="L21" s="193"/>
      <c r="M21" s="193"/>
      <c r="N21" s="49"/>
      <c r="O21" s="180"/>
      <c r="P21" s="181"/>
      <c r="Q21" s="181"/>
      <c r="R21" s="181"/>
      <c r="S21" s="182"/>
      <c r="T21" s="12"/>
      <c r="U21" s="12"/>
    </row>
    <row r="22" spans="1:24" ht="14.5" thickBot="1" x14ac:dyDescent="0.35"/>
    <row r="23" spans="1:24" x14ac:dyDescent="0.3">
      <c r="A23" s="160" t="s">
        <v>116</v>
      </c>
      <c r="B23" s="161"/>
      <c r="C23" s="161"/>
      <c r="D23" s="161"/>
      <c r="E23" s="161"/>
      <c r="F23" s="13" t="s">
        <v>117</v>
      </c>
      <c r="G23" s="13" t="s">
        <v>118</v>
      </c>
      <c r="H23" s="14"/>
    </row>
    <row r="24" spans="1:24" x14ac:dyDescent="0.3">
      <c r="A24" s="162" t="s">
        <v>119</v>
      </c>
      <c r="B24" s="163"/>
      <c r="C24" s="163"/>
      <c r="D24" s="163"/>
      <c r="E24" s="163"/>
      <c r="F24" s="100">
        <f>A48/'Notes &amp; Assumptions'!$C$5</f>
        <v>0</v>
      </c>
      <c r="G24" s="101">
        <f>F24*O2</f>
        <v>0</v>
      </c>
      <c r="H24" s="15" t="s">
        <v>120</v>
      </c>
    </row>
    <row r="25" spans="1:24" x14ac:dyDescent="0.3">
      <c r="A25" s="162" t="s">
        <v>121</v>
      </c>
      <c r="B25" s="163"/>
      <c r="C25" s="163"/>
      <c r="D25" s="163"/>
      <c r="E25" s="163"/>
      <c r="F25" s="100">
        <f>B48/'Notes &amp; Assumptions'!$C$5</f>
        <v>0</v>
      </c>
      <c r="G25" s="101">
        <f>F25*O2</f>
        <v>0</v>
      </c>
      <c r="H25" s="15" t="s">
        <v>120</v>
      </c>
      <c r="J25" s="46"/>
    </row>
    <row r="26" spans="1:24" x14ac:dyDescent="0.3">
      <c r="A26" s="162" t="s">
        <v>122</v>
      </c>
      <c r="B26" s="163"/>
      <c r="C26" s="163"/>
      <c r="D26" s="163"/>
      <c r="E26" s="163"/>
      <c r="F26" s="100">
        <f>(C48+D48)/'Notes &amp; Assumptions'!$C$5</f>
        <v>0</v>
      </c>
      <c r="G26" s="101">
        <f>F26*O2</f>
        <v>0</v>
      </c>
      <c r="H26" s="15" t="s">
        <v>120</v>
      </c>
      <c r="J26" s="46"/>
    </row>
    <row r="27" spans="1:24" x14ac:dyDescent="0.3">
      <c r="A27" s="162" t="s">
        <v>123</v>
      </c>
      <c r="B27" s="163"/>
      <c r="C27" s="163"/>
      <c r="D27" s="163"/>
      <c r="E27" s="163"/>
      <c r="F27" s="100">
        <f>((C48*20)+D48)/'Notes &amp; Assumptions'!$C$5</f>
        <v>0</v>
      </c>
      <c r="G27" s="101">
        <f>F27*O2</f>
        <v>0</v>
      </c>
      <c r="H27" s="15" t="s">
        <v>124</v>
      </c>
      <c r="K27" s="33"/>
      <c r="M27" s="34"/>
    </row>
    <row r="28" spans="1:24" x14ac:dyDescent="0.3">
      <c r="A28" s="162" t="s">
        <v>125</v>
      </c>
      <c r="B28" s="163"/>
      <c r="C28" s="163"/>
      <c r="D28" s="163"/>
      <c r="E28" s="163"/>
      <c r="F28" s="100">
        <f>E48/'Notes &amp; Assumptions'!$C$5</f>
        <v>0</v>
      </c>
      <c r="G28" s="101">
        <f>F28*O2</f>
        <v>0</v>
      </c>
      <c r="H28" s="15" t="s">
        <v>120</v>
      </c>
      <c r="K28" s="33"/>
      <c r="M28" s="34"/>
    </row>
    <row r="29" spans="1:24" x14ac:dyDescent="0.3">
      <c r="A29" s="162" t="s">
        <v>126</v>
      </c>
      <c r="B29" s="163"/>
      <c r="C29" s="163"/>
      <c r="D29" s="163"/>
      <c r="E29" s="163"/>
      <c r="F29" s="100">
        <f>F24+F25+F26</f>
        <v>0</v>
      </c>
      <c r="G29" s="101">
        <f>F29*O2</f>
        <v>0</v>
      </c>
      <c r="H29" s="15" t="s">
        <v>120</v>
      </c>
      <c r="K29" s="33"/>
      <c r="M29" s="34"/>
    </row>
    <row r="30" spans="1:24" ht="14.5" thickBot="1" x14ac:dyDescent="0.35">
      <c r="A30" s="164" t="s">
        <v>127</v>
      </c>
      <c r="B30" s="165"/>
      <c r="C30" s="165"/>
      <c r="D30" s="165"/>
      <c r="E30" s="165"/>
      <c r="F30" s="16"/>
      <c r="G30" s="102" t="e">
        <f>O3/G29</f>
        <v>#DIV/0!</v>
      </c>
      <c r="H30" s="17" t="s">
        <v>128</v>
      </c>
      <c r="K30" s="33"/>
      <c r="M30" s="34"/>
    </row>
    <row r="31" spans="1:24" ht="16.5" thickTop="1" thickBot="1" x14ac:dyDescent="0.4">
      <c r="A31" s="166" t="s">
        <v>129</v>
      </c>
      <c r="B31" s="167"/>
      <c r="C31" s="167"/>
      <c r="D31" s="167"/>
      <c r="E31" s="167"/>
      <c r="F31" s="167"/>
      <c r="G31" s="18" t="e">
        <f>O3/(G24+G25+G27)</f>
        <v>#DIV/0!</v>
      </c>
      <c r="H31" s="19" t="s">
        <v>130</v>
      </c>
      <c r="K31" s="33"/>
      <c r="M31" s="34"/>
    </row>
    <row r="32" spans="1:24" ht="15.5" x14ac:dyDescent="0.35">
      <c r="A32" s="20"/>
      <c r="B32" s="20"/>
      <c r="C32" s="20"/>
      <c r="D32" s="20"/>
      <c r="E32" s="20"/>
      <c r="F32" s="20"/>
      <c r="G32" s="21"/>
      <c r="H32" s="22"/>
      <c r="K32" s="33"/>
      <c r="M32" s="34"/>
    </row>
    <row r="33" spans="1:16" ht="14.5" thickBot="1" x14ac:dyDescent="0.35">
      <c r="A33" s="23" t="s">
        <v>131</v>
      </c>
      <c r="B33" s="23"/>
      <c r="C33" s="23"/>
      <c r="D33" s="23"/>
      <c r="E33" s="23"/>
      <c r="F33" s="23"/>
      <c r="G33" s="23"/>
      <c r="K33" s="33"/>
      <c r="M33" s="34"/>
    </row>
    <row r="34" spans="1:16" x14ac:dyDescent="0.3">
      <c r="A34" s="168" t="s">
        <v>93</v>
      </c>
      <c r="B34" s="169"/>
      <c r="C34" s="169"/>
      <c r="D34" s="169"/>
      <c r="E34" s="170"/>
      <c r="F34" s="23"/>
      <c r="G34" s="23"/>
      <c r="H34" s="36"/>
      <c r="K34" s="33"/>
      <c r="M34" s="34"/>
      <c r="O34" s="33"/>
    </row>
    <row r="35" spans="1:16" x14ac:dyDescent="0.3">
      <c r="A35" s="171" t="s">
        <v>132</v>
      </c>
      <c r="B35" s="172"/>
      <c r="C35" s="172"/>
      <c r="D35" s="172"/>
      <c r="E35" s="173"/>
      <c r="P35" s="35"/>
    </row>
    <row r="36" spans="1:16" x14ac:dyDescent="0.3">
      <c r="A36" s="157" t="s">
        <v>133</v>
      </c>
      <c r="B36" s="158"/>
      <c r="C36" s="158"/>
      <c r="D36" s="158"/>
      <c r="E36" s="159"/>
      <c r="P36" s="35"/>
    </row>
    <row r="37" spans="1:16" ht="28" x14ac:dyDescent="0.3">
      <c r="A37" s="24" t="s">
        <v>106</v>
      </c>
      <c r="B37" s="25" t="s">
        <v>107</v>
      </c>
      <c r="C37" s="25" t="s">
        <v>108</v>
      </c>
      <c r="D37" s="25" t="s">
        <v>109</v>
      </c>
      <c r="E37" s="26" t="s">
        <v>110</v>
      </c>
      <c r="G37" s="59"/>
      <c r="H37" s="59"/>
      <c r="I37" s="59"/>
      <c r="J37" s="59"/>
      <c r="K37" s="59"/>
      <c r="P37" s="35"/>
    </row>
    <row r="38" spans="1:16" x14ac:dyDescent="0.3">
      <c r="A38" s="27">
        <f>(O11-J11)*$H11</f>
        <v>0</v>
      </c>
      <c r="B38" s="28">
        <f t="shared" ref="B38:B47" si="2">(P11-K11)*$H11</f>
        <v>0</v>
      </c>
      <c r="C38" s="28">
        <f t="shared" ref="C38:C47" si="3">(Q11-L11)*$H11</f>
        <v>0</v>
      </c>
      <c r="D38" s="28">
        <f t="shared" ref="D38:D47" si="4">(R11-M11)*$H11</f>
        <v>0</v>
      </c>
      <c r="E38" s="29">
        <f t="shared" ref="E38:E47" si="5">(S11-N11)*$H11</f>
        <v>0</v>
      </c>
      <c r="G38" s="60"/>
      <c r="H38" s="60"/>
      <c r="I38" s="60"/>
      <c r="J38" s="60"/>
      <c r="K38" s="60"/>
      <c r="P38" s="35"/>
    </row>
    <row r="39" spans="1:16" x14ac:dyDescent="0.3">
      <c r="A39" s="27">
        <f t="shared" ref="A39:A47" si="6">(O12-J12)*$H12</f>
        <v>0</v>
      </c>
      <c r="B39" s="28">
        <f t="shared" si="2"/>
        <v>0</v>
      </c>
      <c r="C39" s="28">
        <f t="shared" si="3"/>
        <v>0</v>
      </c>
      <c r="D39" s="28">
        <f t="shared" si="4"/>
        <v>0</v>
      </c>
      <c r="E39" s="29">
        <f t="shared" si="5"/>
        <v>0</v>
      </c>
      <c r="G39" s="60"/>
      <c r="H39" s="60"/>
      <c r="I39" s="60"/>
      <c r="J39" s="60"/>
      <c r="K39" s="60"/>
    </row>
    <row r="40" spans="1:16" x14ac:dyDescent="0.3">
      <c r="A40" s="27">
        <f t="shared" si="6"/>
        <v>0</v>
      </c>
      <c r="B40" s="28">
        <f t="shared" si="2"/>
        <v>0</v>
      </c>
      <c r="C40" s="28">
        <f t="shared" si="3"/>
        <v>0</v>
      </c>
      <c r="D40" s="28">
        <f t="shared" si="4"/>
        <v>0</v>
      </c>
      <c r="E40" s="29">
        <f t="shared" si="5"/>
        <v>0</v>
      </c>
      <c r="G40" s="60"/>
      <c r="H40" s="60"/>
      <c r="I40" s="60"/>
      <c r="J40" s="60"/>
      <c r="K40" s="60"/>
    </row>
    <row r="41" spans="1:16" x14ac:dyDescent="0.3">
      <c r="A41" s="27">
        <f t="shared" si="6"/>
        <v>0</v>
      </c>
      <c r="B41" s="28">
        <f t="shared" si="2"/>
        <v>0</v>
      </c>
      <c r="C41" s="28">
        <f t="shared" si="3"/>
        <v>0</v>
      </c>
      <c r="D41" s="28">
        <f t="shared" si="4"/>
        <v>0</v>
      </c>
      <c r="E41" s="29">
        <f t="shared" si="5"/>
        <v>0</v>
      </c>
      <c r="G41" s="60"/>
      <c r="H41" s="60"/>
      <c r="I41" s="60"/>
      <c r="J41" s="60"/>
      <c r="K41" s="60"/>
    </row>
    <row r="42" spans="1:16" x14ac:dyDescent="0.3">
      <c r="A42" s="27">
        <f t="shared" si="6"/>
        <v>0</v>
      </c>
      <c r="B42" s="28">
        <f t="shared" si="2"/>
        <v>0</v>
      </c>
      <c r="C42" s="28">
        <f t="shared" si="3"/>
        <v>0</v>
      </c>
      <c r="D42" s="28">
        <f t="shared" si="4"/>
        <v>0</v>
      </c>
      <c r="E42" s="29">
        <f t="shared" si="5"/>
        <v>0</v>
      </c>
      <c r="G42" s="60"/>
      <c r="H42" s="60"/>
      <c r="I42" s="60"/>
      <c r="J42" s="60"/>
      <c r="K42" s="60"/>
      <c r="M42" s="61"/>
    </row>
    <row r="43" spans="1:16" x14ac:dyDescent="0.3">
      <c r="A43" s="27">
        <f t="shared" si="6"/>
        <v>0</v>
      </c>
      <c r="B43" s="28">
        <f t="shared" si="2"/>
        <v>0</v>
      </c>
      <c r="C43" s="28">
        <f t="shared" si="3"/>
        <v>0</v>
      </c>
      <c r="D43" s="28">
        <f t="shared" si="4"/>
        <v>0</v>
      </c>
      <c r="E43" s="29">
        <f t="shared" si="5"/>
        <v>0</v>
      </c>
    </row>
    <row r="44" spans="1:16" x14ac:dyDescent="0.3">
      <c r="A44" s="27">
        <f t="shared" si="6"/>
        <v>0</v>
      </c>
      <c r="B44" s="28">
        <f t="shared" si="2"/>
        <v>0</v>
      </c>
      <c r="C44" s="28">
        <f t="shared" si="3"/>
        <v>0</v>
      </c>
      <c r="D44" s="28">
        <f t="shared" si="4"/>
        <v>0</v>
      </c>
      <c r="E44" s="29">
        <f t="shared" si="5"/>
        <v>0</v>
      </c>
    </row>
    <row r="45" spans="1:16" x14ac:dyDescent="0.3">
      <c r="A45" s="27">
        <f t="shared" si="6"/>
        <v>0</v>
      </c>
      <c r="B45" s="28">
        <f t="shared" si="2"/>
        <v>0</v>
      </c>
      <c r="C45" s="28">
        <f t="shared" si="3"/>
        <v>0</v>
      </c>
      <c r="D45" s="28">
        <f t="shared" si="4"/>
        <v>0</v>
      </c>
      <c r="E45" s="29">
        <f t="shared" si="5"/>
        <v>0</v>
      </c>
    </row>
    <row r="46" spans="1:16" x14ac:dyDescent="0.3">
      <c r="A46" s="27">
        <f t="shared" si="6"/>
        <v>0</v>
      </c>
      <c r="B46" s="28">
        <f t="shared" si="2"/>
        <v>0</v>
      </c>
      <c r="C46" s="28">
        <f t="shared" si="3"/>
        <v>0</v>
      </c>
      <c r="D46" s="28">
        <f t="shared" si="4"/>
        <v>0</v>
      </c>
      <c r="E46" s="29">
        <f t="shared" si="5"/>
        <v>0</v>
      </c>
    </row>
    <row r="47" spans="1:16" x14ac:dyDescent="0.3">
      <c r="A47" s="27">
        <f t="shared" si="6"/>
        <v>0</v>
      </c>
      <c r="B47" s="28">
        <f t="shared" si="2"/>
        <v>0</v>
      </c>
      <c r="C47" s="28">
        <f t="shared" si="3"/>
        <v>0</v>
      </c>
      <c r="D47" s="28">
        <f t="shared" si="4"/>
        <v>0</v>
      </c>
      <c r="E47" s="29">
        <f t="shared" si="5"/>
        <v>0</v>
      </c>
    </row>
    <row r="48" spans="1:16" ht="14.5" thickBot="1" x14ac:dyDescent="0.35">
      <c r="A48" s="30">
        <f>SUM(A38:A47)</f>
        <v>0</v>
      </c>
      <c r="B48" s="31">
        <f>SUM(B38:B47)</f>
        <v>0</v>
      </c>
      <c r="C48" s="31">
        <f>SUM(C38:C47)</f>
        <v>0</v>
      </c>
      <c r="D48" s="31">
        <f>SUM(D38:D47)</f>
        <v>0</v>
      </c>
      <c r="E48" s="32">
        <f>SUM(E38:E47)</f>
        <v>0</v>
      </c>
    </row>
  </sheetData>
  <sheetProtection algorithmName="SHA-512" hashValue="Sa3Ka1EI2068WZbuK6cyjqLiIINoDvcZB1M957WxmvJKP/cTX1NEoPtZMncyIDWBBogeDQRTxnsloGPY/2/PRA==" saltValue="0v0zFgX+htaH+tb/1OuYqw==" spinCount="100000" sheet="1" objects="1" scenarios="1"/>
  <mergeCells count="32">
    <mergeCell ref="A8:S8"/>
    <mergeCell ref="A7:S7"/>
    <mergeCell ref="O21:S21"/>
    <mergeCell ref="A1:L1"/>
    <mergeCell ref="M1:O1"/>
    <mergeCell ref="A2:G2"/>
    <mergeCell ref="H2:I2"/>
    <mergeCell ref="J2:K2"/>
    <mergeCell ref="M2:N2"/>
    <mergeCell ref="A21:F21"/>
    <mergeCell ref="I21:M21"/>
    <mergeCell ref="A3:G3"/>
    <mergeCell ref="H3:I3"/>
    <mergeCell ref="J3:K3"/>
    <mergeCell ref="M3:N3"/>
    <mergeCell ref="M4:N4"/>
    <mergeCell ref="A5:R5"/>
    <mergeCell ref="A9:H9"/>
    <mergeCell ref="I9:N9"/>
    <mergeCell ref="O9:S9"/>
    <mergeCell ref="A36:E36"/>
    <mergeCell ref="A23:E23"/>
    <mergeCell ref="A24:E24"/>
    <mergeCell ref="A25:E25"/>
    <mergeCell ref="A26:E26"/>
    <mergeCell ref="A27:E27"/>
    <mergeCell ref="A28:E28"/>
    <mergeCell ref="A29:E29"/>
    <mergeCell ref="A30:E30"/>
    <mergeCell ref="A31:F31"/>
    <mergeCell ref="A34:E34"/>
    <mergeCell ref="A35:E35"/>
  </mergeCells>
  <dataValidations count="1">
    <dataValidation type="list" showInputMessage="1" showErrorMessage="1" sqref="C11:C20" xr:uid="{A2A5B394-6365-4B3B-A455-30BE80A8209A}">
      <formula1>"- ,Level 1 (low), Level 2 (low), Level 2 (high), DC Fast"</formula1>
    </dataValidation>
  </dataValidations>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8"/>
  <sheetViews>
    <sheetView workbookViewId="0">
      <selection activeCell="I31" sqref="I31"/>
    </sheetView>
  </sheetViews>
  <sheetFormatPr defaultColWidth="8.81640625" defaultRowHeight="14.5" x14ac:dyDescent="0.35"/>
  <cols>
    <col min="1" max="16384" width="8.81640625" style="37"/>
  </cols>
  <sheetData>
    <row r="2" spans="1:4" x14ac:dyDescent="0.35">
      <c r="A2" s="43" t="s">
        <v>134</v>
      </c>
    </row>
    <row r="4" spans="1:4" x14ac:dyDescent="0.35">
      <c r="A4" s="38" t="s">
        <v>135</v>
      </c>
    </row>
    <row r="5" spans="1:4" x14ac:dyDescent="0.35">
      <c r="A5" s="37" t="s">
        <v>136</v>
      </c>
      <c r="C5" s="37">
        <v>907185</v>
      </c>
      <c r="D5" s="37" t="s">
        <v>137</v>
      </c>
    </row>
    <row r="6" spans="1:4" x14ac:dyDescent="0.35">
      <c r="A6" s="37" t="s">
        <v>138</v>
      </c>
      <c r="C6" s="37">
        <v>3.36</v>
      </c>
      <c r="D6" s="37" t="s">
        <v>139</v>
      </c>
    </row>
    <row r="7" spans="1:4" x14ac:dyDescent="0.35">
      <c r="A7" s="37" t="s">
        <v>140</v>
      </c>
      <c r="C7" s="44">
        <v>0.86</v>
      </c>
      <c r="D7" s="37" t="s">
        <v>141</v>
      </c>
    </row>
    <row r="8" spans="1:4" x14ac:dyDescent="0.35">
      <c r="A8" s="37" t="s">
        <v>142</v>
      </c>
      <c r="C8" s="44">
        <v>0.14000000000000001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
  <sheetViews>
    <sheetView workbookViewId="0">
      <selection activeCell="C36" sqref="C36"/>
    </sheetView>
  </sheetViews>
  <sheetFormatPr defaultColWidth="8.81640625" defaultRowHeight="14.5" x14ac:dyDescent="0.35"/>
  <cols>
    <col min="1" max="1" width="23.1796875" style="37" bestFit="1" customWidth="1"/>
    <col min="2" max="2" width="7" style="37" bestFit="1" customWidth="1"/>
    <col min="3" max="3" width="11.81640625" style="37" customWidth="1"/>
    <col min="4" max="4" width="10.81640625" style="37" customWidth="1"/>
    <col min="5" max="5" width="13.81640625" style="37" customWidth="1"/>
    <col min="6" max="7" width="12.1796875" style="37" customWidth="1"/>
    <col min="8" max="9" width="8.81640625" style="37"/>
    <col min="10" max="10" width="106.81640625" style="37" bestFit="1" customWidth="1"/>
    <col min="11" max="16384" width="8.81640625" style="37"/>
  </cols>
  <sheetData>
    <row r="1" spans="1:10" x14ac:dyDescent="0.35">
      <c r="A1" s="37" t="s">
        <v>143</v>
      </c>
      <c r="B1" s="37">
        <v>907185</v>
      </c>
      <c r="C1" s="37" t="s">
        <v>144</v>
      </c>
    </row>
    <row r="2" spans="1:10" x14ac:dyDescent="0.35">
      <c r="A2" s="37" t="s">
        <v>145</v>
      </c>
      <c r="B2" s="37">
        <v>20</v>
      </c>
    </row>
    <row r="4" spans="1:10" hidden="1" x14ac:dyDescent="0.35">
      <c r="A4" s="38" t="s">
        <v>146</v>
      </c>
      <c r="B4" s="38"/>
      <c r="C4" s="201" t="s">
        <v>147</v>
      </c>
      <c r="D4" s="201"/>
      <c r="E4" s="201"/>
      <c r="F4" s="201"/>
      <c r="G4" s="201"/>
    </row>
    <row r="5" spans="1:10" hidden="1" x14ac:dyDescent="0.35">
      <c r="A5" s="38" t="s">
        <v>148</v>
      </c>
      <c r="B5" s="38"/>
      <c r="C5" s="38" t="s">
        <v>149</v>
      </c>
      <c r="D5" s="38" t="s">
        <v>150</v>
      </c>
      <c r="E5" s="38" t="s">
        <v>108</v>
      </c>
      <c r="F5" s="38" t="s">
        <v>109</v>
      </c>
      <c r="G5" s="38" t="s">
        <v>110</v>
      </c>
    </row>
    <row r="6" spans="1:10" hidden="1" x14ac:dyDescent="0.35">
      <c r="A6" s="37" t="s">
        <v>151</v>
      </c>
      <c r="B6" s="39"/>
      <c r="C6" s="39" t="e">
        <f>#REF!</f>
        <v>#REF!</v>
      </c>
      <c r="D6" s="39" t="e">
        <f>#REF!</f>
        <v>#REF!</v>
      </c>
      <c r="E6" s="39" t="e">
        <f>#REF!</f>
        <v>#REF!</v>
      </c>
      <c r="F6" s="39" t="e">
        <f>#REF!</f>
        <v>#REF!</v>
      </c>
      <c r="G6" s="41" t="e">
        <f>#REF!</f>
        <v>#REF!</v>
      </c>
    </row>
    <row r="7" spans="1:10" hidden="1" x14ac:dyDescent="0.35">
      <c r="A7" s="37" t="s">
        <v>152</v>
      </c>
      <c r="B7" s="39"/>
      <c r="C7" s="39"/>
      <c r="D7" s="39"/>
      <c r="E7" s="39"/>
      <c r="F7" s="39"/>
      <c r="G7" s="41"/>
    </row>
    <row r="8" spans="1:10" hidden="1" x14ac:dyDescent="0.35">
      <c r="G8" s="41"/>
    </row>
    <row r="9" spans="1:10" hidden="1" x14ac:dyDescent="0.35">
      <c r="G9" s="41"/>
    </row>
    <row r="10" spans="1:10" hidden="1" x14ac:dyDescent="0.35">
      <c r="A10" s="38" t="s">
        <v>153</v>
      </c>
      <c r="G10" s="41"/>
    </row>
    <row r="11" spans="1:10" hidden="1" x14ac:dyDescent="0.35">
      <c r="A11" s="38" t="s">
        <v>148</v>
      </c>
      <c r="B11" s="38"/>
      <c r="C11" s="38" t="s">
        <v>154</v>
      </c>
      <c r="D11" s="38" t="s">
        <v>155</v>
      </c>
      <c r="E11" s="38" t="s">
        <v>156</v>
      </c>
      <c r="F11" s="38" t="s">
        <v>109</v>
      </c>
      <c r="G11" s="42" t="s">
        <v>157</v>
      </c>
    </row>
    <row r="12" spans="1:10" hidden="1" x14ac:dyDescent="0.35">
      <c r="A12" s="37" t="s">
        <v>151</v>
      </c>
      <c r="B12" s="39"/>
      <c r="C12" s="39" t="e">
        <f>#REF!</f>
        <v>#REF!</v>
      </c>
      <c r="D12" s="39" t="e">
        <f>#REF!</f>
        <v>#REF!</v>
      </c>
      <c r="E12" s="39" t="e">
        <f>#REF!</f>
        <v>#REF!</v>
      </c>
      <c r="F12" s="39" t="e">
        <f>#REF!</f>
        <v>#REF!</v>
      </c>
      <c r="G12" s="41" t="e">
        <f>#REF!</f>
        <v>#REF!</v>
      </c>
      <c r="J12" s="40"/>
    </row>
    <row r="13" spans="1:10" hidden="1" x14ac:dyDescent="0.35">
      <c r="A13" s="37" t="s">
        <v>152</v>
      </c>
      <c r="C13" s="37" t="s">
        <v>158</v>
      </c>
      <c r="D13" s="37" t="s">
        <v>158</v>
      </c>
      <c r="E13" s="37" t="s">
        <v>158</v>
      </c>
      <c r="G13" s="37" t="s">
        <v>158</v>
      </c>
    </row>
    <row r="14" spans="1:10" hidden="1" x14ac:dyDescent="0.35">
      <c r="A14" s="37" t="s">
        <v>159</v>
      </c>
      <c r="C14" s="37" t="s">
        <v>158</v>
      </c>
      <c r="D14" s="37" t="s">
        <v>158</v>
      </c>
      <c r="E14" s="37" t="s">
        <v>158</v>
      </c>
      <c r="G14" s="37" t="s">
        <v>158</v>
      </c>
    </row>
    <row r="16" spans="1:10" x14ac:dyDescent="0.35">
      <c r="A16" s="103" t="s">
        <v>160</v>
      </c>
      <c r="B16" s="104"/>
      <c r="C16" s="203" t="s">
        <v>147</v>
      </c>
      <c r="D16" s="203"/>
      <c r="E16" s="203"/>
      <c r="F16" s="203"/>
      <c r="G16" s="203"/>
    </row>
    <row r="17" spans="1:7" x14ac:dyDescent="0.35">
      <c r="A17" s="105" t="s">
        <v>146</v>
      </c>
      <c r="B17" s="106"/>
      <c r="C17" s="202" t="s">
        <v>147</v>
      </c>
      <c r="D17" s="202"/>
      <c r="E17" s="202"/>
      <c r="F17" s="202"/>
      <c r="G17" s="202"/>
    </row>
    <row r="18" spans="1:7" x14ac:dyDescent="0.35">
      <c r="A18" s="107" t="s">
        <v>148</v>
      </c>
      <c r="B18" s="108"/>
      <c r="C18" s="109" t="s">
        <v>149</v>
      </c>
      <c r="D18" s="109" t="s">
        <v>150</v>
      </c>
      <c r="E18" s="109" t="s">
        <v>108</v>
      </c>
      <c r="F18" s="109" t="s">
        <v>109</v>
      </c>
      <c r="G18" s="110" t="s">
        <v>110</v>
      </c>
    </row>
    <row r="19" spans="1:7" x14ac:dyDescent="0.35">
      <c r="A19" s="107" t="s">
        <v>161</v>
      </c>
      <c r="B19" s="111"/>
      <c r="C19" s="112">
        <v>4.1544999999999999E-2</v>
      </c>
      <c r="D19" s="112">
        <v>6.7396999999999999E-2</v>
      </c>
      <c r="E19" s="112">
        <v>1.3179999999999999E-3</v>
      </c>
      <c r="F19" s="112">
        <v>1.7204000000000001E-2</v>
      </c>
      <c r="G19" s="113">
        <v>281.76348200000001</v>
      </c>
    </row>
    <row r="20" spans="1:7" x14ac:dyDescent="0.35">
      <c r="A20" s="107" t="s">
        <v>152</v>
      </c>
      <c r="B20" s="111"/>
      <c r="C20" s="112"/>
      <c r="D20" s="112"/>
      <c r="E20" s="112"/>
      <c r="F20" s="112"/>
      <c r="G20" s="113"/>
    </row>
    <row r="21" spans="1:7" x14ac:dyDescent="0.35">
      <c r="A21" s="105" t="s">
        <v>162</v>
      </c>
      <c r="B21" s="114"/>
      <c r="C21" s="115"/>
      <c r="D21" s="115"/>
      <c r="E21" s="115"/>
      <c r="F21" s="115"/>
      <c r="G21" s="116"/>
    </row>
    <row r="22" spans="1:7" x14ac:dyDescent="0.35">
      <c r="A22" s="107" t="s">
        <v>148</v>
      </c>
      <c r="B22" s="108"/>
      <c r="C22" s="109" t="s">
        <v>154</v>
      </c>
      <c r="D22" s="109" t="s">
        <v>155</v>
      </c>
      <c r="E22" s="109" t="s">
        <v>156</v>
      </c>
      <c r="F22" s="109" t="s">
        <v>109</v>
      </c>
      <c r="G22" s="110" t="s">
        <v>157</v>
      </c>
    </row>
    <row r="23" spans="1:7" x14ac:dyDescent="0.35">
      <c r="A23" s="107" t="s">
        <v>161</v>
      </c>
      <c r="B23" s="111"/>
      <c r="C23" s="112">
        <v>0</v>
      </c>
      <c r="D23" s="112">
        <v>0</v>
      </c>
      <c r="E23" s="112">
        <v>0</v>
      </c>
      <c r="F23" s="112">
        <v>1.2385999999999999E-2</v>
      </c>
      <c r="G23" s="113">
        <v>0</v>
      </c>
    </row>
    <row r="24" spans="1:7" x14ac:dyDescent="0.35">
      <c r="A24" s="107" t="s">
        <v>152</v>
      </c>
      <c r="B24" s="111"/>
      <c r="C24" s="117" t="s">
        <v>158</v>
      </c>
      <c r="D24" s="117" t="s">
        <v>158</v>
      </c>
      <c r="E24" s="117" t="s">
        <v>158</v>
      </c>
      <c r="F24" s="117"/>
      <c r="G24" s="118" t="s">
        <v>158</v>
      </c>
    </row>
    <row r="25" spans="1:7" x14ac:dyDescent="0.35">
      <c r="A25" s="107" t="s">
        <v>159</v>
      </c>
      <c r="B25" s="111"/>
      <c r="C25" s="117" t="s">
        <v>158</v>
      </c>
      <c r="D25" s="117" t="s">
        <v>158</v>
      </c>
      <c r="E25" s="117" t="s">
        <v>158</v>
      </c>
      <c r="F25" s="117"/>
      <c r="G25" s="118" t="s">
        <v>158</v>
      </c>
    </row>
    <row r="26" spans="1:7" x14ac:dyDescent="0.35">
      <c r="A26" s="105" t="s">
        <v>163</v>
      </c>
      <c r="B26" s="114"/>
      <c r="C26" s="115"/>
      <c r="D26" s="115"/>
      <c r="E26" s="115"/>
      <c r="F26" s="115"/>
      <c r="G26" s="116"/>
    </row>
    <row r="27" spans="1:7" x14ac:dyDescent="0.35">
      <c r="A27" s="107" t="s">
        <v>148</v>
      </c>
      <c r="B27" s="108"/>
      <c r="C27" s="109" t="s">
        <v>154</v>
      </c>
      <c r="D27" s="109" t="s">
        <v>155</v>
      </c>
      <c r="E27" s="109" t="s">
        <v>156</v>
      </c>
      <c r="F27" s="109" t="s">
        <v>109</v>
      </c>
      <c r="G27" s="110" t="s">
        <v>157</v>
      </c>
    </row>
    <row r="28" spans="1:7" x14ac:dyDescent="0.35">
      <c r="A28" s="107" t="s">
        <v>161</v>
      </c>
      <c r="B28" s="111"/>
      <c r="C28" s="112">
        <v>5.4609999999999997E-3</v>
      </c>
      <c r="D28" s="112">
        <v>4.235E-3</v>
      </c>
      <c r="E28" s="112">
        <v>1.7899999999999999E-4</v>
      </c>
      <c r="F28" s="112">
        <v>1.2437E-2</v>
      </c>
      <c r="G28" s="113">
        <v>37.592317000000001</v>
      </c>
    </row>
    <row r="29" spans="1:7" x14ac:dyDescent="0.35">
      <c r="A29" s="107" t="s">
        <v>152</v>
      </c>
      <c r="B29" s="111"/>
      <c r="C29" s="117" t="s">
        <v>158</v>
      </c>
      <c r="D29" s="117" t="s">
        <v>158</v>
      </c>
      <c r="E29" s="117" t="s">
        <v>158</v>
      </c>
      <c r="F29" s="117"/>
      <c r="G29" s="118" t="s">
        <v>158</v>
      </c>
    </row>
    <row r="30" spans="1:7" x14ac:dyDescent="0.35">
      <c r="A30" s="119" t="s">
        <v>159</v>
      </c>
      <c r="B30" s="120"/>
      <c r="C30" s="121" t="s">
        <v>158</v>
      </c>
      <c r="D30" s="121" t="s">
        <v>158</v>
      </c>
      <c r="E30" s="121" t="s">
        <v>158</v>
      </c>
      <c r="F30" s="121"/>
      <c r="G30" s="122" t="s">
        <v>158</v>
      </c>
    </row>
  </sheetData>
  <sheetProtection algorithmName="SHA-512" hashValue="REWZFENngdQXwQvyVb0Oxs2551MbJlSuPhi8LksbQ0vjmVbrAjCTLdW2O3uPtS2R+ZZL7QljDH3p001AGEjNWA==" saltValue="AI2//dG0DuGE2CDIvLegrg==" spinCount="100000" sheet="1" objects="1" scenarios="1"/>
  <mergeCells count="3">
    <mergeCell ref="C4:G4"/>
    <mergeCell ref="C17:G17"/>
    <mergeCell ref="C16:G16"/>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C39E7-6D96-402E-B652-92B96F3E59EC}">
  <dimension ref="A1:BV99"/>
  <sheetViews>
    <sheetView topLeftCell="A4" workbookViewId="0">
      <pane xSplit="3" ySplit="14" topLeftCell="D18" activePane="bottomRight" state="frozen"/>
      <selection pane="topRight" activeCell="D4" sqref="D4"/>
      <selection pane="bottomLeft" activeCell="A10" sqref="A10"/>
      <selection pane="bottomRight" activeCell="C15" sqref="C15"/>
    </sheetView>
  </sheetViews>
  <sheetFormatPr defaultColWidth="0" defaultRowHeight="14.5" zeroHeight="1" outlineLevelCol="1" x14ac:dyDescent="0.35"/>
  <cols>
    <col min="1" max="1" width="15.54296875" style="50" customWidth="1"/>
    <col min="2" max="2" width="14.453125" style="50" customWidth="1"/>
    <col min="3" max="3" width="17" style="50" customWidth="1"/>
    <col min="4" max="4" width="12.453125" style="50" customWidth="1"/>
    <col min="5" max="5" width="8.81640625" style="50" customWidth="1"/>
    <col min="6" max="6" width="12.26953125" style="50" customWidth="1"/>
    <col min="7" max="7" width="12.1796875" style="50" customWidth="1"/>
    <col min="8" max="8" width="12.26953125" style="50" customWidth="1"/>
    <col min="9" max="9" width="11" style="50" bestFit="1" customWidth="1"/>
    <col min="10" max="10" width="9" style="50" bestFit="1" customWidth="1"/>
    <col min="11" max="11" width="11" style="50" bestFit="1" customWidth="1"/>
    <col min="12" max="12" width="20.453125" style="50" customWidth="1"/>
    <col min="13" max="13" width="13.26953125" style="50" hidden="1" customWidth="1" outlineLevel="1"/>
    <col min="14" max="14" width="12.1796875" style="50" hidden="1" customWidth="1" outlineLevel="1"/>
    <col min="15" max="15" width="12.7265625" style="50" hidden="1" customWidth="1" outlineLevel="1"/>
    <col min="16" max="16" width="12.81640625" style="50" hidden="1" customWidth="1" outlineLevel="1"/>
    <col min="17" max="17" width="14.453125" style="50" customWidth="1" collapsed="1"/>
    <col min="18" max="18" width="13.26953125" style="50" hidden="1" customWidth="1" outlineLevel="1"/>
    <col min="19" max="21" width="13.81640625" style="50" hidden="1" customWidth="1" outlineLevel="1"/>
    <col min="22" max="22" width="14.1796875" style="50" hidden="1" customWidth="1" outlineLevel="1"/>
    <col min="23" max="24" width="13.81640625" style="50" hidden="1" customWidth="1" outlineLevel="1"/>
    <col min="25" max="25" width="12.81640625" style="50" hidden="1" customWidth="1" outlineLevel="1"/>
    <col min="26" max="26" width="13.1796875" style="50" hidden="1" customWidth="1" outlineLevel="1"/>
    <col min="27" max="28" width="13.26953125" style="50" hidden="1" customWidth="1" outlineLevel="1"/>
    <col min="29" max="29" width="13.54296875" style="50" customWidth="1" collapsed="1"/>
    <col min="30" max="30" width="13.26953125" style="50" hidden="1" customWidth="1" outlineLevel="1"/>
    <col min="31" max="31" width="12.81640625" style="50" hidden="1" customWidth="1" outlineLevel="1"/>
    <col min="32" max="32" width="14.7265625" style="50" hidden="1" customWidth="1" outlineLevel="1"/>
    <col min="33" max="33" width="13" style="50" customWidth="1" collapsed="1"/>
    <col min="34" max="34" width="12.26953125" style="50" hidden="1" customWidth="1" outlineLevel="1"/>
    <col min="35" max="35" width="12.81640625" style="50" hidden="1" customWidth="1" outlineLevel="1"/>
    <col min="36" max="36" width="11.81640625" style="50" hidden="1" customWidth="1" outlineLevel="1"/>
    <col min="37" max="37" width="12.1796875" style="50" hidden="1" customWidth="1" outlineLevel="1"/>
    <col min="38" max="38" width="12.26953125" style="50" customWidth="1" collapsed="1"/>
    <col min="39" max="39" width="13" style="50" hidden="1" customWidth="1" outlineLevel="1"/>
    <col min="40" max="40" width="11.81640625" style="50" hidden="1" customWidth="1" outlineLevel="1"/>
    <col min="41" max="41" width="12.26953125" style="50" hidden="1" customWidth="1" outlineLevel="1"/>
    <col min="42" max="42" width="12.453125" style="50" hidden="1" customWidth="1" outlineLevel="1"/>
    <col min="43" max="43" width="13.1796875" style="50" hidden="1" customWidth="1" outlineLevel="1"/>
    <col min="44" max="44" width="12" style="50" hidden="1" customWidth="1" outlineLevel="1"/>
    <col min="45" max="45" width="12.453125" style="50" hidden="1" customWidth="1" outlineLevel="1"/>
    <col min="46" max="46" width="12.54296875" style="50" hidden="1" customWidth="1" outlineLevel="1"/>
    <col min="47" max="47" width="12.81640625" style="50" hidden="1" customWidth="1" outlineLevel="1"/>
    <col min="48" max="48" width="15.453125" style="50" hidden="1" customWidth="1" outlineLevel="1"/>
    <col min="49" max="49" width="15.26953125" style="50" hidden="1" customWidth="1" outlineLevel="1"/>
    <col min="50" max="50" width="12.54296875" style="50" hidden="1" customWidth="1" outlineLevel="1"/>
    <col min="51" max="51" width="12.81640625" style="50" hidden="1" customWidth="1" outlineLevel="1"/>
    <col min="52" max="52" width="11.81640625" style="50" hidden="1" customWidth="1" outlineLevel="1"/>
    <col min="53" max="53" width="12.1796875" style="50" hidden="1" customWidth="1" outlineLevel="1"/>
    <col min="54" max="54" width="12.26953125" style="50" hidden="1" customWidth="1" outlineLevel="1"/>
    <col min="55" max="55" width="12.54296875" style="50" customWidth="1" collapsed="1"/>
    <col min="56" max="57" width="15.1796875" style="50" hidden="1" customWidth="1" outlineLevel="1"/>
    <col min="58" max="58" width="12.26953125" style="50" hidden="1" customWidth="1" outlineLevel="1"/>
    <col min="59" max="59" width="11.81640625" style="50" hidden="1" customWidth="1" outlineLevel="1"/>
    <col min="60" max="60" width="10.81640625" style="50" hidden="1" customWidth="1" outlineLevel="1"/>
    <col min="61" max="61" width="11.1796875" style="50" hidden="1" customWidth="1" outlineLevel="1"/>
    <col min="62" max="62" width="11.26953125" style="50" hidden="1" customWidth="1" outlineLevel="1"/>
    <col min="63" max="63" width="12.453125" style="50" hidden="1" customWidth="1" outlineLevel="1"/>
    <col min="64" max="64" width="11.26953125" style="50" hidden="1" customWidth="1" outlineLevel="1"/>
    <col min="65" max="66" width="11.81640625" style="50" hidden="1" customWidth="1" outlineLevel="1"/>
    <col min="67" max="67" width="13" style="50" hidden="1" customWidth="1" outlineLevel="1"/>
    <col min="68" max="68" width="17.26953125" style="50" hidden="1" customWidth="1" outlineLevel="1"/>
    <col min="69" max="73" width="8.81640625" style="50" hidden="1" customWidth="1" outlineLevel="1"/>
    <col min="74" max="74" width="0" style="63" hidden="1" customWidth="1" collapsed="1"/>
    <col min="75" max="16384" width="8.81640625" style="63" hidden="1"/>
  </cols>
  <sheetData>
    <row r="1" spans="1:73" x14ac:dyDescent="0.35">
      <c r="A1" s="50" t="s">
        <v>164</v>
      </c>
    </row>
    <row r="2" spans="1:73" x14ac:dyDescent="0.35">
      <c r="A2" s="50" t="s">
        <v>165</v>
      </c>
    </row>
    <row r="3" spans="1:73" x14ac:dyDescent="0.35">
      <c r="A3" s="50" t="s">
        <v>166</v>
      </c>
    </row>
    <row r="4" spans="1:73" x14ac:dyDescent="0.35">
      <c r="A4" s="65" t="s">
        <v>164</v>
      </c>
      <c r="B4" s="37"/>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row>
    <row r="5" spans="1:73" x14ac:dyDescent="0.35">
      <c r="A5" s="38" t="s">
        <v>165</v>
      </c>
      <c r="B5" s="37"/>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row>
    <row r="6" spans="1:73" x14ac:dyDescent="0.35">
      <c r="A6" s="38" t="s">
        <v>166</v>
      </c>
      <c r="B6" s="37"/>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row>
    <row r="7" spans="1:73" x14ac:dyDescent="0.35">
      <c r="A7" s="38" t="s">
        <v>167</v>
      </c>
      <c r="B7" s="37"/>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row>
    <row r="8" spans="1:73" x14ac:dyDescent="0.35">
      <c r="A8" s="38" t="s">
        <v>168</v>
      </c>
      <c r="B8" s="37"/>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row>
    <row r="9" spans="1:73" x14ac:dyDescent="0.35">
      <c r="A9" s="38" t="s">
        <v>169</v>
      </c>
      <c r="B9" s="37"/>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row>
    <row r="10" spans="1:73" x14ac:dyDescent="0.35">
      <c r="A10" s="38" t="s">
        <v>170</v>
      </c>
      <c r="B10" s="37"/>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row>
    <row r="11" spans="1:73" x14ac:dyDescent="0.35">
      <c r="A11" s="38" t="s">
        <v>171</v>
      </c>
      <c r="B11" s="37"/>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row>
    <row r="12" spans="1:73" x14ac:dyDescent="0.35">
      <c r="A12" s="38" t="s">
        <v>172</v>
      </c>
      <c r="B12" s="37"/>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row>
    <row r="13" spans="1:73" x14ac:dyDescent="0.35">
      <c r="A13" s="38" t="s">
        <v>173</v>
      </c>
      <c r="B13" s="37"/>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row>
    <row r="14" spans="1:73" x14ac:dyDescent="0.35">
      <c r="A14" s="38" t="s">
        <v>174</v>
      </c>
      <c r="B14" s="37"/>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row>
    <row r="15" spans="1:73" x14ac:dyDescent="0.35">
      <c r="A15" s="38">
        <v>907185</v>
      </c>
      <c r="B15" s="38" t="s">
        <v>137</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row>
    <row r="16" spans="1:73" x14ac:dyDescent="0.35">
      <c r="A16" s="64"/>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row>
    <row r="17" spans="1:73" x14ac:dyDescent="0.35">
      <c r="A17" s="56" t="s">
        <v>175</v>
      </c>
      <c r="B17" s="56" t="s">
        <v>176</v>
      </c>
      <c r="C17" s="56" t="s">
        <v>177</v>
      </c>
      <c r="D17" s="56" t="s">
        <v>178</v>
      </c>
      <c r="E17" s="56" t="s">
        <v>179</v>
      </c>
      <c r="F17" s="56" t="s">
        <v>180</v>
      </c>
      <c r="G17" s="56" t="s">
        <v>181</v>
      </c>
      <c r="H17" s="56" t="s">
        <v>182</v>
      </c>
      <c r="I17" s="56" t="s">
        <v>183</v>
      </c>
      <c r="J17" s="56" t="s">
        <v>184</v>
      </c>
      <c r="K17" s="56" t="s">
        <v>185</v>
      </c>
      <c r="L17" s="56" t="s">
        <v>186</v>
      </c>
      <c r="M17" s="56" t="s">
        <v>187</v>
      </c>
      <c r="N17" s="56" t="s">
        <v>188</v>
      </c>
      <c r="O17" s="56" t="s">
        <v>189</v>
      </c>
      <c r="P17" s="56" t="s">
        <v>190</v>
      </c>
      <c r="Q17" s="56" t="s">
        <v>191</v>
      </c>
      <c r="R17" s="56" t="s">
        <v>192</v>
      </c>
      <c r="S17" s="56" t="s">
        <v>193</v>
      </c>
      <c r="T17" s="56" t="s">
        <v>194</v>
      </c>
      <c r="U17" s="56" t="s">
        <v>195</v>
      </c>
      <c r="V17" s="56" t="s">
        <v>196</v>
      </c>
      <c r="W17" s="56" t="s">
        <v>197</v>
      </c>
      <c r="X17" s="56" t="s">
        <v>198</v>
      </c>
      <c r="Y17" s="56" t="s">
        <v>199</v>
      </c>
      <c r="Z17" s="56" t="s">
        <v>200</v>
      </c>
      <c r="AA17" s="56" t="s">
        <v>201</v>
      </c>
      <c r="AB17" s="56" t="s">
        <v>202</v>
      </c>
      <c r="AC17" s="56" t="s">
        <v>203</v>
      </c>
      <c r="AD17" s="56" t="s">
        <v>204</v>
      </c>
      <c r="AE17" s="56" t="s">
        <v>205</v>
      </c>
      <c r="AF17" s="56" t="s">
        <v>206</v>
      </c>
      <c r="AG17" s="56" t="s">
        <v>109</v>
      </c>
      <c r="AH17" s="56" t="s">
        <v>207</v>
      </c>
      <c r="AI17" s="56" t="s">
        <v>208</v>
      </c>
      <c r="AJ17" s="56" t="s">
        <v>209</v>
      </c>
      <c r="AK17" s="56" t="s">
        <v>210</v>
      </c>
      <c r="AL17" s="56" t="s">
        <v>211</v>
      </c>
      <c r="AM17" s="56" t="s">
        <v>212</v>
      </c>
      <c r="AN17" s="56" t="s">
        <v>213</v>
      </c>
      <c r="AO17" s="56" t="s">
        <v>214</v>
      </c>
      <c r="AP17" s="56" t="s">
        <v>215</v>
      </c>
      <c r="AQ17" s="56" t="s">
        <v>216</v>
      </c>
      <c r="AR17" s="56" t="s">
        <v>217</v>
      </c>
      <c r="AS17" s="56" t="s">
        <v>218</v>
      </c>
      <c r="AT17" s="56" t="s">
        <v>219</v>
      </c>
      <c r="AU17" s="56" t="s">
        <v>220</v>
      </c>
      <c r="AV17" s="56" t="s">
        <v>221</v>
      </c>
      <c r="AW17" s="56" t="s">
        <v>222</v>
      </c>
      <c r="AX17" s="56" t="s">
        <v>223</v>
      </c>
      <c r="AY17" s="56" t="s">
        <v>224</v>
      </c>
      <c r="AZ17" s="56" t="s">
        <v>225</v>
      </c>
      <c r="BA17" s="56" t="s">
        <v>226</v>
      </c>
      <c r="BB17" s="56" t="s">
        <v>227</v>
      </c>
      <c r="BC17" s="56" t="s">
        <v>228</v>
      </c>
      <c r="BD17" s="51" t="s">
        <v>229</v>
      </c>
      <c r="BE17" s="51" t="s">
        <v>230</v>
      </c>
      <c r="BF17" s="51" t="s">
        <v>231</v>
      </c>
      <c r="BG17" s="51" t="s">
        <v>232</v>
      </c>
      <c r="BH17" s="51" t="s">
        <v>233</v>
      </c>
      <c r="BI17" s="51" t="s">
        <v>234</v>
      </c>
      <c r="BJ17" s="51" t="s">
        <v>235</v>
      </c>
      <c r="BK17" s="51" t="s">
        <v>236</v>
      </c>
      <c r="BL17" s="51" t="s">
        <v>237</v>
      </c>
      <c r="BM17" s="51" t="s">
        <v>238</v>
      </c>
      <c r="BN17" s="51" t="s">
        <v>239</v>
      </c>
      <c r="BO17" s="51" t="s">
        <v>240</v>
      </c>
      <c r="BP17" s="51" t="s">
        <v>241</v>
      </c>
      <c r="BQ17" s="51" t="s">
        <v>242</v>
      </c>
      <c r="BR17" s="51" t="s">
        <v>243</v>
      </c>
      <c r="BS17" s="51" t="s">
        <v>244</v>
      </c>
      <c r="BT17" s="51" t="s">
        <v>245</v>
      </c>
      <c r="BU17" s="51" t="s">
        <v>246</v>
      </c>
    </row>
    <row r="18" spans="1:73" x14ac:dyDescent="0.35">
      <c r="A18" s="50" t="s">
        <v>247</v>
      </c>
      <c r="B18" s="50">
        <v>2025</v>
      </c>
      <c r="C18" s="50" t="s">
        <v>248</v>
      </c>
      <c r="D18" s="50" t="s">
        <v>249</v>
      </c>
      <c r="E18" s="50" t="s">
        <v>249</v>
      </c>
      <c r="F18" s="50" t="s">
        <v>250</v>
      </c>
      <c r="G18" s="50">
        <v>8048.6277874811603</v>
      </c>
      <c r="H18" s="50">
        <v>220923.507708577</v>
      </c>
      <c r="I18" s="50">
        <v>220923.507708577</v>
      </c>
      <c r="J18" s="50">
        <v>0</v>
      </c>
      <c r="K18" s="50">
        <v>33785.092208761504</v>
      </c>
      <c r="L18" s="50">
        <v>0</v>
      </c>
      <c r="M18" s="50">
        <v>4.95344798724505E-2</v>
      </c>
      <c r="N18" s="50">
        <v>0</v>
      </c>
      <c r="O18" s="50">
        <v>0</v>
      </c>
      <c r="P18" s="50">
        <v>4.95344798724505E-2</v>
      </c>
      <c r="Q18" s="50">
        <f>Table16[[#This Row],[NOx_TOTEX]]*$A$15/Table16[[#This Row],[Total VMT]]</f>
        <v>0.20340495943222978</v>
      </c>
      <c r="R18" s="50">
        <v>3.95681170565275E-3</v>
      </c>
      <c r="S18" s="50">
        <v>0</v>
      </c>
      <c r="T18" s="50">
        <v>0</v>
      </c>
      <c r="U18" s="50">
        <v>3.95681170565275E-3</v>
      </c>
      <c r="V18" s="50">
        <v>4.87052962792511E-4</v>
      </c>
      <c r="W18" s="50">
        <v>6.4150494678846999E-4</v>
      </c>
      <c r="X18" s="50">
        <v>5.0853696152337296E-3</v>
      </c>
      <c r="Y18" s="50">
        <v>4.1357211728904704E-3</v>
      </c>
      <c r="Z18" s="50">
        <v>0</v>
      </c>
      <c r="AA18" s="50">
        <v>0</v>
      </c>
      <c r="AB18" s="50">
        <v>4.1357211728904704E-3</v>
      </c>
      <c r="AC18" s="50">
        <f>Table16[[#This Row],[PM10_TOTEX]]*$A$15/Table16[[#This Row],[Total VMT]]</f>
        <v>1.698263915480544E-2</v>
      </c>
      <c r="AD18" s="50">
        <v>1.9482118511700401E-3</v>
      </c>
      <c r="AE18" s="50">
        <v>1.8328712765384801E-3</v>
      </c>
      <c r="AF18" s="50">
        <v>7.9168043005990001E-3</v>
      </c>
      <c r="AG18" s="50">
        <f>Table16[[#This Row],[PM10_TOTAL]]*$A$15/Table16[[#This Row],[Total VMT]]</f>
        <v>3.25090171884867E-2</v>
      </c>
      <c r="AH18" s="50">
        <v>57.320347188729599</v>
      </c>
      <c r="AI18" s="50">
        <v>0</v>
      </c>
      <c r="AJ18" s="50">
        <v>0</v>
      </c>
      <c r="AK18" s="50">
        <v>57.320347188729599</v>
      </c>
      <c r="AL18" s="50">
        <f>Table16[[#This Row],[CO2_TOTEX]]*$A$15/Table16[[#This Row],[Total VMT]]</f>
        <v>235.37630605160285</v>
      </c>
      <c r="AM18" s="50">
        <v>3.0860274398313898E-4</v>
      </c>
      <c r="AN18" s="50">
        <v>0</v>
      </c>
      <c r="AO18" s="50">
        <v>0</v>
      </c>
      <c r="AP18" s="50">
        <v>3.0860274398313898E-4</v>
      </c>
      <c r="AQ18" s="50">
        <v>9.0308440426736299E-3</v>
      </c>
      <c r="AR18" s="50">
        <v>0</v>
      </c>
      <c r="AS18" s="50">
        <v>0</v>
      </c>
      <c r="AT18" s="50">
        <v>9.0308440426736299E-3</v>
      </c>
      <c r="AU18" s="50">
        <v>6.6440353840870898E-3</v>
      </c>
      <c r="AV18" s="50">
        <v>0</v>
      </c>
      <c r="AW18" s="50">
        <v>0</v>
      </c>
      <c r="AX18" s="50">
        <v>6.6440353840870898E-3</v>
      </c>
      <c r="AY18" s="50">
        <v>0</v>
      </c>
      <c r="AZ18" s="50">
        <v>0</v>
      </c>
      <c r="BA18" s="50">
        <v>0</v>
      </c>
      <c r="BB18" s="50">
        <v>6.6440353840870898E-3</v>
      </c>
      <c r="BC18" s="50">
        <f>Table16[[#This Row],[ROG_TOTEX]]*$A$15/Table16[[#This Row],[Total VMT]]</f>
        <v>2.728260700922704E-2</v>
      </c>
      <c r="BD18" s="50">
        <v>7.5637925592976999E-3</v>
      </c>
      <c r="BE18" s="50">
        <v>0</v>
      </c>
      <c r="BF18" s="50">
        <v>0</v>
      </c>
      <c r="BG18" s="50">
        <v>7.5637925592976999E-3</v>
      </c>
      <c r="BH18" s="50">
        <v>0</v>
      </c>
      <c r="BI18" s="50">
        <v>0</v>
      </c>
      <c r="BJ18" s="50">
        <v>0</v>
      </c>
      <c r="BK18" s="50">
        <v>7.5637925592976999E-3</v>
      </c>
      <c r="BL18" s="50">
        <v>8.2705821470096405E-2</v>
      </c>
      <c r="BM18" s="50">
        <v>0</v>
      </c>
      <c r="BN18" s="50">
        <v>0</v>
      </c>
      <c r="BO18" s="50">
        <v>8.2705821470096405E-2</v>
      </c>
      <c r="BP18" s="50">
        <v>5.4313941995893903E-4</v>
      </c>
      <c r="BQ18" s="50">
        <v>0</v>
      </c>
      <c r="BR18" s="50">
        <v>0</v>
      </c>
      <c r="BS18" s="50">
        <v>5.4313941995893903E-4</v>
      </c>
      <c r="BT18" s="50">
        <v>7.5493187596420701E-4</v>
      </c>
      <c r="BU18" s="50">
        <v>5.1204039080330501</v>
      </c>
    </row>
    <row r="19" spans="1:73" x14ac:dyDescent="0.35">
      <c r="A19" s="50" t="s">
        <v>247</v>
      </c>
      <c r="B19" s="50">
        <v>2025</v>
      </c>
      <c r="C19" s="50" t="s">
        <v>251</v>
      </c>
      <c r="D19" s="50" t="s">
        <v>249</v>
      </c>
      <c r="E19" s="50" t="s">
        <v>249</v>
      </c>
      <c r="F19" s="50" t="s">
        <v>250</v>
      </c>
      <c r="G19" s="50">
        <v>103.494857729643</v>
      </c>
      <c r="H19" s="50">
        <v>1220.1144278464401</v>
      </c>
      <c r="I19" s="50">
        <v>1220.1144278464401</v>
      </c>
      <c r="J19" s="50">
        <v>0</v>
      </c>
      <c r="K19" s="50">
        <v>288.52348910913997</v>
      </c>
      <c r="L19" s="50">
        <v>0</v>
      </c>
      <c r="M19" s="50">
        <v>2.1825771716212799E-3</v>
      </c>
      <c r="N19" s="50">
        <v>0</v>
      </c>
      <c r="O19" s="50">
        <v>0</v>
      </c>
      <c r="P19" s="50">
        <v>2.1825771716212799E-3</v>
      </c>
      <c r="Q19" s="50">
        <f>Table16[[#This Row],[NOx_TOTEX]]*$A$15/Table16[[#This Row],[Total VMT]]</f>
        <v>1.6227996540718292</v>
      </c>
      <c r="R19" s="50">
        <v>3.2059936492984602E-4</v>
      </c>
      <c r="S19" s="50">
        <v>0</v>
      </c>
      <c r="T19" s="50">
        <v>0</v>
      </c>
      <c r="U19" s="50">
        <v>3.2059936492984602E-4</v>
      </c>
      <c r="V19" s="50">
        <v>2.68989186887434E-6</v>
      </c>
      <c r="W19" s="50">
        <v>4.9665755950975703E-6</v>
      </c>
      <c r="X19" s="50">
        <v>3.2825583239381702E-4</v>
      </c>
      <c r="Y19" s="50">
        <v>3.3509544557336102E-4</v>
      </c>
      <c r="Z19" s="50">
        <v>0</v>
      </c>
      <c r="AA19" s="50">
        <v>0</v>
      </c>
      <c r="AB19" s="50">
        <v>3.3509544557336102E-4</v>
      </c>
      <c r="AC19" s="50">
        <f>Table16[[#This Row],[PM10_TOTEX]]*$A$15/Table16[[#This Row],[Total VMT]]</f>
        <v>0.24915168188694611</v>
      </c>
      <c r="AD19" s="50">
        <v>1.0759567475497301E-5</v>
      </c>
      <c r="AE19" s="50">
        <v>1.4190215985993E-5</v>
      </c>
      <c r="AF19" s="50">
        <v>3.6004522903485198E-4</v>
      </c>
      <c r="AG19" s="50">
        <f>Table16[[#This Row],[PM10_TOTAL]]*$A$15/Table16[[#This Row],[Total VMT]]</f>
        <v>0.26770245777561658</v>
      </c>
      <c r="AH19" s="50">
        <v>0.56523886452835403</v>
      </c>
      <c r="AI19" s="50">
        <v>0</v>
      </c>
      <c r="AJ19" s="50">
        <v>0</v>
      </c>
      <c r="AK19" s="50">
        <v>0.56523886452835403</v>
      </c>
      <c r="AL19" s="50">
        <f>Table16[[#This Row],[CO2_TOTEX]]*$A$15/Table16[[#This Row],[Total VMT]]</f>
        <v>420.26895806996498</v>
      </c>
      <c r="AM19" s="50">
        <v>1.89361984763653E-5</v>
      </c>
      <c r="AN19" s="50">
        <v>0</v>
      </c>
      <c r="AO19" s="50">
        <v>0</v>
      </c>
      <c r="AP19" s="50">
        <v>1.89361984763653E-5</v>
      </c>
      <c r="AQ19" s="50">
        <v>8.9053613293835194E-5</v>
      </c>
      <c r="AR19" s="50">
        <v>0</v>
      </c>
      <c r="AS19" s="50">
        <v>0</v>
      </c>
      <c r="AT19" s="50">
        <v>8.9053613293835194E-5</v>
      </c>
      <c r="AU19" s="50">
        <v>4.0768520426358101E-4</v>
      </c>
      <c r="AV19" s="50">
        <v>0</v>
      </c>
      <c r="AW19" s="50">
        <v>0</v>
      </c>
      <c r="AX19" s="50">
        <v>4.0768520426358101E-4</v>
      </c>
      <c r="AY19" s="50">
        <v>0</v>
      </c>
      <c r="AZ19" s="50">
        <v>0</v>
      </c>
      <c r="BA19" s="50">
        <v>0</v>
      </c>
      <c r="BB19" s="50">
        <v>4.0768520426358101E-4</v>
      </c>
      <c r="BC19" s="50">
        <f>Table16[[#This Row],[ROG_TOTEX]]*$A$15/Table16[[#This Row],[Total VMT]]</f>
        <v>0.30312394771255374</v>
      </c>
      <c r="BD19" s="50">
        <v>4.6412250030006898E-4</v>
      </c>
      <c r="BE19" s="50">
        <v>0</v>
      </c>
      <c r="BF19" s="50">
        <v>0</v>
      </c>
      <c r="BG19" s="50">
        <v>4.6412250030006898E-4</v>
      </c>
      <c r="BH19" s="50">
        <v>0</v>
      </c>
      <c r="BI19" s="50">
        <v>0</v>
      </c>
      <c r="BJ19" s="50">
        <v>0</v>
      </c>
      <c r="BK19" s="50">
        <v>4.6412250030006898E-4</v>
      </c>
      <c r="BL19" s="50">
        <v>2.26690606936714E-3</v>
      </c>
      <c r="BM19" s="50">
        <v>0</v>
      </c>
      <c r="BN19" s="50">
        <v>0</v>
      </c>
      <c r="BO19" s="50">
        <v>2.26690606936714E-3</v>
      </c>
      <c r="BP19" s="50">
        <v>5.3559254972297699E-6</v>
      </c>
      <c r="BQ19" s="50">
        <v>0</v>
      </c>
      <c r="BR19" s="50">
        <v>0</v>
      </c>
      <c r="BS19" s="50">
        <v>5.3559254972297699E-6</v>
      </c>
      <c r="BT19" s="50">
        <v>4.1693312018209799E-6</v>
      </c>
      <c r="BU19" s="50">
        <v>5.0492563859980001E-2</v>
      </c>
    </row>
    <row r="20" spans="1:73" x14ac:dyDescent="0.35">
      <c r="A20" s="50" t="s">
        <v>247</v>
      </c>
      <c r="B20" s="50">
        <v>2025</v>
      </c>
      <c r="C20" s="50" t="s">
        <v>252</v>
      </c>
      <c r="D20" s="50" t="s">
        <v>249</v>
      </c>
      <c r="E20" s="50" t="s">
        <v>249</v>
      </c>
      <c r="F20" s="50" t="s">
        <v>250</v>
      </c>
      <c r="G20" s="50">
        <v>4448.5852668506204</v>
      </c>
      <c r="H20" s="50">
        <v>166000.83466061301</v>
      </c>
      <c r="I20" s="50">
        <v>166000.83466061301</v>
      </c>
      <c r="J20" s="50">
        <v>0</v>
      </c>
      <c r="K20" s="50">
        <v>21023.151956371199</v>
      </c>
      <c r="L20" s="50">
        <v>0</v>
      </c>
      <c r="M20" s="50">
        <v>7.8245394783944492E-3</v>
      </c>
      <c r="N20" s="50">
        <v>0</v>
      </c>
      <c r="O20" s="50">
        <v>0</v>
      </c>
      <c r="P20" s="50">
        <v>7.8245394783944492E-3</v>
      </c>
      <c r="Q20" s="50">
        <f>Table16[[#This Row],[NOx_TOTEX]]*$A$15/Table16[[#This Row],[Total VMT]]</f>
        <v>4.2760657566690431E-2</v>
      </c>
      <c r="R20" s="50">
        <v>8.7663744117319399E-4</v>
      </c>
      <c r="S20" s="50">
        <v>0</v>
      </c>
      <c r="T20" s="50">
        <v>0</v>
      </c>
      <c r="U20" s="50">
        <v>8.7663744117319399E-4</v>
      </c>
      <c r="V20" s="50">
        <v>3.65969195338567E-4</v>
      </c>
      <c r="W20" s="50">
        <v>5.5581757904508403E-4</v>
      </c>
      <c r="X20" s="50">
        <v>1.79842421555684E-3</v>
      </c>
      <c r="Y20" s="50">
        <v>9.1627509624201396E-4</v>
      </c>
      <c r="Z20" s="50">
        <v>0</v>
      </c>
      <c r="AA20" s="50">
        <v>0</v>
      </c>
      <c r="AB20" s="50">
        <v>9.1627509624201396E-4</v>
      </c>
      <c r="AC20" s="50">
        <f>Table16[[#This Row],[PM10_TOTEX]]*$A$15/Table16[[#This Row],[Total VMT]]</f>
        <v>5.0073906247745962E-3</v>
      </c>
      <c r="AD20" s="50">
        <v>1.46387678135426E-3</v>
      </c>
      <c r="AE20" s="50">
        <v>1.58805022584309E-3</v>
      </c>
      <c r="AF20" s="50">
        <v>3.9682021034393696E-3</v>
      </c>
      <c r="AG20" s="50">
        <f>Table16[[#This Row],[PM10_TOTAL]]*$A$15/Table16[[#This Row],[Total VMT]]</f>
        <v>2.1685995932301121E-2</v>
      </c>
      <c r="AH20" s="50">
        <v>56.5045714081852</v>
      </c>
      <c r="AI20" s="50">
        <v>0</v>
      </c>
      <c r="AJ20" s="50">
        <v>0</v>
      </c>
      <c r="AK20" s="50">
        <v>56.5045714081852</v>
      </c>
      <c r="AL20" s="50">
        <f>Table16[[#This Row],[CO2_TOTEX]]*$A$15/Table16[[#This Row],[Total VMT]]</f>
        <v>308.79422815996821</v>
      </c>
      <c r="AM20" s="50">
        <v>1.13888314404881E-4</v>
      </c>
      <c r="AN20" s="50">
        <v>0</v>
      </c>
      <c r="AO20" s="50">
        <v>0</v>
      </c>
      <c r="AP20" s="50">
        <v>1.13888314404881E-4</v>
      </c>
      <c r="AQ20" s="50">
        <v>8.9023182362330498E-3</v>
      </c>
      <c r="AR20" s="50">
        <v>0</v>
      </c>
      <c r="AS20" s="50">
        <v>0</v>
      </c>
      <c r="AT20" s="50">
        <v>8.9023182362330498E-3</v>
      </c>
      <c r="AU20" s="50">
        <v>2.4519483559142098E-3</v>
      </c>
      <c r="AV20" s="50">
        <v>0</v>
      </c>
      <c r="AW20" s="50">
        <v>0</v>
      </c>
      <c r="AX20" s="50">
        <v>2.4519483559142098E-3</v>
      </c>
      <c r="AY20" s="50">
        <v>0</v>
      </c>
      <c r="AZ20" s="50">
        <v>0</v>
      </c>
      <c r="BA20" s="50">
        <v>0</v>
      </c>
      <c r="BB20" s="50">
        <v>2.4519483559142098E-3</v>
      </c>
      <c r="BC20" s="50">
        <f>Table16[[#This Row],[ROG_TOTEX]]*$A$15/Table16[[#This Row],[Total VMT]]</f>
        <v>1.339975653621101E-2</v>
      </c>
      <c r="BD20" s="50">
        <v>2.7913801866054299E-3</v>
      </c>
      <c r="BE20" s="50">
        <v>0</v>
      </c>
      <c r="BF20" s="50">
        <v>0</v>
      </c>
      <c r="BG20" s="50">
        <v>2.7913801866054299E-3</v>
      </c>
      <c r="BH20" s="50">
        <v>0</v>
      </c>
      <c r="BI20" s="50">
        <v>0</v>
      </c>
      <c r="BJ20" s="50">
        <v>0</v>
      </c>
      <c r="BK20" s="50">
        <v>2.7913801866054299E-3</v>
      </c>
      <c r="BL20" s="50">
        <v>2.5033227169031301E-2</v>
      </c>
      <c r="BM20" s="50">
        <v>0</v>
      </c>
      <c r="BN20" s="50">
        <v>0</v>
      </c>
      <c r="BO20" s="50">
        <v>2.5033227169031301E-2</v>
      </c>
      <c r="BP20" s="50">
        <v>5.3540952985896295E-4</v>
      </c>
      <c r="BQ20" s="50">
        <v>0</v>
      </c>
      <c r="BR20" s="50">
        <v>0</v>
      </c>
      <c r="BS20" s="50">
        <v>5.3540952985896295E-4</v>
      </c>
      <c r="BT20" s="50">
        <v>5.6725209019979595E-4</v>
      </c>
      <c r="BU20" s="50">
        <v>5.0475309807106701</v>
      </c>
    </row>
    <row r="21" spans="1:73" x14ac:dyDescent="0.35">
      <c r="A21" s="50" t="s">
        <v>247</v>
      </c>
      <c r="B21" s="50">
        <v>2026</v>
      </c>
      <c r="C21" s="50" t="s">
        <v>248</v>
      </c>
      <c r="D21" s="50" t="s">
        <v>249</v>
      </c>
      <c r="E21" s="50" t="s">
        <v>249</v>
      </c>
      <c r="F21" s="50" t="s">
        <v>250</v>
      </c>
      <c r="G21" s="50">
        <v>7333.2867650785702</v>
      </c>
      <c r="H21" s="50">
        <v>198341.490589255</v>
      </c>
      <c r="I21" s="50">
        <v>198341.490589255</v>
      </c>
      <c r="J21" s="50">
        <v>0</v>
      </c>
      <c r="K21" s="50">
        <v>30733.940516004401</v>
      </c>
      <c r="L21" s="50">
        <v>0</v>
      </c>
      <c r="M21" s="50">
        <v>3.9372731902762498E-2</v>
      </c>
      <c r="N21" s="50">
        <v>0</v>
      </c>
      <c r="O21" s="50">
        <v>0</v>
      </c>
      <c r="P21" s="50">
        <v>3.9372731902762498E-2</v>
      </c>
      <c r="Q21" s="50">
        <f>Table16[[#This Row],[NOx_TOTEX]]*$A$15/Table16[[#This Row],[Total VMT]]</f>
        <v>0.18008512331480186</v>
      </c>
      <c r="R21" s="50">
        <v>3.1996967825779501E-3</v>
      </c>
      <c r="S21" s="50">
        <v>0</v>
      </c>
      <c r="T21" s="50">
        <v>0</v>
      </c>
      <c r="U21" s="50">
        <v>3.1996967825779501E-3</v>
      </c>
      <c r="V21" s="50">
        <v>4.3726813700427797E-4</v>
      </c>
      <c r="W21" s="50">
        <v>5.7704150665678796E-4</v>
      </c>
      <c r="X21" s="50">
        <v>4.2140064262390104E-3</v>
      </c>
      <c r="Y21" s="50">
        <v>3.34437287264193E-3</v>
      </c>
      <c r="Z21" s="50">
        <v>0</v>
      </c>
      <c r="AA21" s="50">
        <v>0</v>
      </c>
      <c r="AB21" s="50">
        <v>3.34437287264193E-3</v>
      </c>
      <c r="AC21" s="50">
        <f>Table16[[#This Row],[PM10_TOTEX]]*$A$15/Table16[[#This Row],[Total VMT]]</f>
        <v>1.5296672902144823E-2</v>
      </c>
      <c r="AD21" s="50">
        <v>1.7490725480171099E-3</v>
      </c>
      <c r="AE21" s="50">
        <v>1.64869001901939E-3</v>
      </c>
      <c r="AF21" s="50">
        <v>6.7421354396784402E-3</v>
      </c>
      <c r="AG21" s="50">
        <f>Table16[[#This Row],[PM10_TOTAL]]*$A$15/Table16[[#This Row],[Total VMT]]</f>
        <v>3.0837542466145181E-2</v>
      </c>
      <c r="AH21" s="50">
        <v>50.924622596576903</v>
      </c>
      <c r="AI21" s="50">
        <v>0</v>
      </c>
      <c r="AJ21" s="50">
        <v>0</v>
      </c>
      <c r="AK21" s="50">
        <v>50.924622596576903</v>
      </c>
      <c r="AL21" s="50">
        <f>Table16[[#This Row],[CO2_TOTEX]]*$A$15/Table16[[#This Row],[Total VMT]]</f>
        <v>232.92178360173301</v>
      </c>
      <c r="AM21" s="50">
        <v>2.5508427170335598E-4</v>
      </c>
      <c r="AN21" s="50">
        <v>0</v>
      </c>
      <c r="AO21" s="50">
        <v>0</v>
      </c>
      <c r="AP21" s="50">
        <v>2.5508427170335598E-4</v>
      </c>
      <c r="AQ21" s="50">
        <v>8.0231950285905695E-3</v>
      </c>
      <c r="AR21" s="50">
        <v>0</v>
      </c>
      <c r="AS21" s="50">
        <v>0</v>
      </c>
      <c r="AT21" s="50">
        <v>8.0231950285905695E-3</v>
      </c>
      <c r="AU21" s="50">
        <v>5.4918141855983798E-3</v>
      </c>
      <c r="AV21" s="50">
        <v>0</v>
      </c>
      <c r="AW21" s="50">
        <v>0</v>
      </c>
      <c r="AX21" s="50">
        <v>5.4918141855983798E-3</v>
      </c>
      <c r="AY21" s="50">
        <v>0</v>
      </c>
      <c r="AZ21" s="50">
        <v>0</v>
      </c>
      <c r="BA21" s="50">
        <v>0</v>
      </c>
      <c r="BB21" s="50">
        <v>5.4918141855983798E-3</v>
      </c>
      <c r="BC21" s="50">
        <f>Table16[[#This Row],[ROG_TOTEX]]*$A$15/Table16[[#This Row],[Total VMT]]</f>
        <v>2.5118755723579137E-2</v>
      </c>
      <c r="BD21" s="50">
        <v>6.2520653296885102E-3</v>
      </c>
      <c r="BE21" s="50">
        <v>0</v>
      </c>
      <c r="BF21" s="50">
        <v>0</v>
      </c>
      <c r="BG21" s="50">
        <v>6.2520653296885102E-3</v>
      </c>
      <c r="BH21" s="50">
        <v>0</v>
      </c>
      <c r="BI21" s="50">
        <v>0</v>
      </c>
      <c r="BJ21" s="50">
        <v>0</v>
      </c>
      <c r="BK21" s="50">
        <v>6.2520653296885102E-3</v>
      </c>
      <c r="BL21" s="50">
        <v>7.1860912084851306E-2</v>
      </c>
      <c r="BM21" s="50">
        <v>0</v>
      </c>
      <c r="BN21" s="50">
        <v>0</v>
      </c>
      <c r="BO21" s="50">
        <v>7.1860912084851306E-2</v>
      </c>
      <c r="BP21" s="50">
        <v>4.8253667912484402E-4</v>
      </c>
      <c r="BQ21" s="50">
        <v>0</v>
      </c>
      <c r="BR21" s="50">
        <v>0</v>
      </c>
      <c r="BS21" s="50">
        <v>4.8253667912484402E-4</v>
      </c>
      <c r="BT21" s="50">
        <v>6.7776541810842504E-4</v>
      </c>
      <c r="BU21" s="50">
        <v>4.5490763637574503</v>
      </c>
    </row>
    <row r="22" spans="1:73" x14ac:dyDescent="0.35">
      <c r="A22" s="50" t="s">
        <v>247</v>
      </c>
      <c r="B22" s="50">
        <v>2026</v>
      </c>
      <c r="C22" s="50" t="s">
        <v>251</v>
      </c>
      <c r="D22" s="50" t="s">
        <v>249</v>
      </c>
      <c r="E22" s="50" t="s">
        <v>249</v>
      </c>
      <c r="F22" s="50" t="s">
        <v>250</v>
      </c>
      <c r="G22" s="50">
        <v>90.050149200356202</v>
      </c>
      <c r="H22" s="50">
        <v>1032.16059144683</v>
      </c>
      <c r="I22" s="50">
        <v>1032.16059144683</v>
      </c>
      <c r="J22" s="50">
        <v>0</v>
      </c>
      <c r="K22" s="50">
        <v>246.654953740856</v>
      </c>
      <c r="L22" s="50">
        <v>0</v>
      </c>
      <c r="M22" s="50">
        <v>1.82586333683854E-3</v>
      </c>
      <c r="N22" s="50">
        <v>0</v>
      </c>
      <c r="O22" s="50">
        <v>0</v>
      </c>
      <c r="P22" s="50">
        <v>1.82586333683854E-3</v>
      </c>
      <c r="Q22" s="50">
        <f>Table16[[#This Row],[NOx_TOTEX]]*$A$15/Table16[[#This Row],[Total VMT]]</f>
        <v>1.6047849965943961</v>
      </c>
      <c r="R22" s="50">
        <v>2.6840793034370102E-4</v>
      </c>
      <c r="S22" s="50">
        <v>0</v>
      </c>
      <c r="T22" s="50">
        <v>0</v>
      </c>
      <c r="U22" s="50">
        <v>2.6840793034370102E-4</v>
      </c>
      <c r="V22" s="50">
        <v>2.2755245892844902E-6</v>
      </c>
      <c r="W22" s="50">
        <v>4.1944034029600401E-6</v>
      </c>
      <c r="X22" s="50">
        <v>2.7487785833594499E-4</v>
      </c>
      <c r="Y22" s="50">
        <v>2.8054414591129198E-4</v>
      </c>
      <c r="Z22" s="50">
        <v>0</v>
      </c>
      <c r="AA22" s="50">
        <v>0</v>
      </c>
      <c r="AB22" s="50">
        <v>2.8054414591129198E-4</v>
      </c>
      <c r="AC22" s="50">
        <f>Table16[[#This Row],[PM10_TOTEX]]*$A$15/Table16[[#This Row],[Total VMT]]</f>
        <v>0.24657542936393517</v>
      </c>
      <c r="AD22" s="50">
        <v>9.1020983571379795E-6</v>
      </c>
      <c r="AE22" s="50">
        <v>1.1984009722742901E-5</v>
      </c>
      <c r="AF22" s="50">
        <v>3.0163025399117298E-4</v>
      </c>
      <c r="AG22" s="50">
        <f>Table16[[#This Row],[PM10_TOTAL]]*$A$15/Table16[[#This Row],[Total VMT]]</f>
        <v>0.26510839905582467</v>
      </c>
      <c r="AH22" s="50">
        <v>0.47698533758761602</v>
      </c>
      <c r="AI22" s="50">
        <v>0</v>
      </c>
      <c r="AJ22" s="50">
        <v>0</v>
      </c>
      <c r="AK22" s="50">
        <v>0.47698533758761602</v>
      </c>
      <c r="AL22" s="50">
        <f>Table16[[#This Row],[CO2_TOTEX]]*$A$15/Table16[[#This Row],[Total VMT]]</f>
        <v>419.23121950709736</v>
      </c>
      <c r="AM22" s="50">
        <v>1.5860321942715499E-5</v>
      </c>
      <c r="AN22" s="50">
        <v>0</v>
      </c>
      <c r="AO22" s="50">
        <v>0</v>
      </c>
      <c r="AP22" s="50">
        <v>1.5860321942715499E-5</v>
      </c>
      <c r="AQ22" s="50">
        <v>7.5149234184030995E-5</v>
      </c>
      <c r="AR22" s="50">
        <v>0</v>
      </c>
      <c r="AS22" s="50">
        <v>0</v>
      </c>
      <c r="AT22" s="50">
        <v>7.5149234184030995E-5</v>
      </c>
      <c r="AU22" s="50">
        <v>3.4146339345632201E-4</v>
      </c>
      <c r="AV22" s="50">
        <v>0</v>
      </c>
      <c r="AW22" s="50">
        <v>0</v>
      </c>
      <c r="AX22" s="50">
        <v>3.4146339345632201E-4</v>
      </c>
      <c r="AY22" s="50">
        <v>0</v>
      </c>
      <c r="AZ22" s="50">
        <v>0</v>
      </c>
      <c r="BA22" s="50">
        <v>0</v>
      </c>
      <c r="BB22" s="50">
        <v>3.4146339345632201E-4</v>
      </c>
      <c r="BC22" s="50">
        <f>Table16[[#This Row],[ROG_TOTEX]]*$A$15/Table16[[#This Row],[Total VMT]]</f>
        <v>0.30011848074770325</v>
      </c>
      <c r="BD22" s="50">
        <v>3.8873337142113202E-4</v>
      </c>
      <c r="BE22" s="50">
        <v>0</v>
      </c>
      <c r="BF22" s="50">
        <v>0</v>
      </c>
      <c r="BG22" s="50">
        <v>3.8873337142113202E-4</v>
      </c>
      <c r="BH22" s="50">
        <v>0</v>
      </c>
      <c r="BI22" s="50">
        <v>0</v>
      </c>
      <c r="BJ22" s="50">
        <v>0</v>
      </c>
      <c r="BK22" s="50">
        <v>3.8873337142113202E-4</v>
      </c>
      <c r="BL22" s="50">
        <v>1.9130785461660899E-3</v>
      </c>
      <c r="BM22" s="50">
        <v>0</v>
      </c>
      <c r="BN22" s="50">
        <v>0</v>
      </c>
      <c r="BO22" s="50">
        <v>1.9130785461660899E-3</v>
      </c>
      <c r="BP22" s="50">
        <v>4.5196784788001998E-6</v>
      </c>
      <c r="BQ22" s="50">
        <v>0</v>
      </c>
      <c r="BR22" s="50">
        <v>0</v>
      </c>
      <c r="BS22" s="50">
        <v>4.5196784788001998E-6</v>
      </c>
      <c r="BT22" s="50">
        <v>3.52706210253165E-6</v>
      </c>
      <c r="BU22" s="50">
        <v>4.2608911258274998E-2</v>
      </c>
    </row>
    <row r="23" spans="1:73" x14ac:dyDescent="0.35">
      <c r="A23" s="50" t="s">
        <v>247</v>
      </c>
      <c r="B23" s="50">
        <v>2026</v>
      </c>
      <c r="C23" s="50" t="s">
        <v>252</v>
      </c>
      <c r="D23" s="50" t="s">
        <v>249</v>
      </c>
      <c r="E23" s="50" t="s">
        <v>249</v>
      </c>
      <c r="F23" s="50" t="s">
        <v>250</v>
      </c>
      <c r="G23" s="50">
        <v>4539.4329452961101</v>
      </c>
      <c r="H23" s="50">
        <v>166790.51392677601</v>
      </c>
      <c r="I23" s="50">
        <v>166790.51392677601</v>
      </c>
      <c r="J23" s="50">
        <v>0</v>
      </c>
      <c r="K23" s="50">
        <v>21379.642250595702</v>
      </c>
      <c r="L23" s="50">
        <v>0</v>
      </c>
      <c r="M23" s="50">
        <v>7.3349858508762198E-3</v>
      </c>
      <c r="N23" s="50">
        <v>0</v>
      </c>
      <c r="O23" s="50">
        <v>0</v>
      </c>
      <c r="P23" s="50">
        <v>7.3349858508762198E-3</v>
      </c>
      <c r="Q23" s="50">
        <f>Table16[[#This Row],[NOx_TOTEX]]*$A$15/Table16[[#This Row],[Total VMT]]</f>
        <v>3.9895489152629214E-2</v>
      </c>
      <c r="R23" s="50">
        <v>8.5569292924408697E-4</v>
      </c>
      <c r="S23" s="50">
        <v>0</v>
      </c>
      <c r="T23" s="50">
        <v>0</v>
      </c>
      <c r="U23" s="50">
        <v>8.5569292924408697E-4</v>
      </c>
      <c r="V23" s="50">
        <v>3.6771014011275499E-4</v>
      </c>
      <c r="W23" s="50">
        <v>5.5958524477576902E-4</v>
      </c>
      <c r="X23" s="50">
        <v>1.78298831413261E-3</v>
      </c>
      <c r="Y23" s="50">
        <v>8.9438356642336796E-4</v>
      </c>
      <c r="Z23" s="50">
        <v>0</v>
      </c>
      <c r="AA23" s="50">
        <v>0</v>
      </c>
      <c r="AB23" s="50">
        <v>8.9438356642336796E-4</v>
      </c>
      <c r="AC23" s="50">
        <f>Table16[[#This Row],[PM10_TOTEX]]*$A$15/Table16[[#This Row],[Total VMT]]</f>
        <v>4.8646133200476232E-3</v>
      </c>
      <c r="AD23" s="50">
        <v>1.47084056045102E-3</v>
      </c>
      <c r="AE23" s="50">
        <v>1.5988149850736199E-3</v>
      </c>
      <c r="AF23" s="50">
        <v>3.9640391119480098E-3</v>
      </c>
      <c r="AG23" s="50">
        <f>Table16[[#This Row],[PM10_TOTAL]]*$A$15/Table16[[#This Row],[Total VMT]]</f>
        <v>2.1560679544109531E-2</v>
      </c>
      <c r="AH23" s="50">
        <v>55.666607820868897</v>
      </c>
      <c r="AI23" s="50">
        <v>0</v>
      </c>
      <c r="AJ23" s="50">
        <v>0</v>
      </c>
      <c r="AK23" s="50">
        <v>55.666607820868897</v>
      </c>
      <c r="AL23" s="50">
        <f>Table16[[#This Row],[CO2_TOTEX]]*$A$15/Table16[[#This Row],[Total VMT]]</f>
        <v>302.7744829549797</v>
      </c>
      <c r="AM23" s="50">
        <v>1.1269786033293E-4</v>
      </c>
      <c r="AN23" s="50">
        <v>0</v>
      </c>
      <c r="AO23" s="50">
        <v>0</v>
      </c>
      <c r="AP23" s="50">
        <v>1.1269786033293E-4</v>
      </c>
      <c r="AQ23" s="50">
        <v>8.7702967317997895E-3</v>
      </c>
      <c r="AR23" s="50">
        <v>0</v>
      </c>
      <c r="AS23" s="50">
        <v>0</v>
      </c>
      <c r="AT23" s="50">
        <v>8.7702967317997895E-3</v>
      </c>
      <c r="AU23" s="50">
        <v>2.4263185806403702E-3</v>
      </c>
      <c r="AV23" s="50">
        <v>0</v>
      </c>
      <c r="AW23" s="50">
        <v>0</v>
      </c>
      <c r="AX23" s="50">
        <v>2.4263185806403702E-3</v>
      </c>
      <c r="AY23" s="50">
        <v>0</v>
      </c>
      <c r="AZ23" s="50">
        <v>0</v>
      </c>
      <c r="BA23" s="50">
        <v>0</v>
      </c>
      <c r="BB23" s="50">
        <v>2.4263185806403702E-3</v>
      </c>
      <c r="BC23" s="50">
        <f>Table16[[#This Row],[ROG_TOTEX]]*$A$15/Table16[[#This Row],[Total VMT]]</f>
        <v>1.3196912520723839E-2</v>
      </c>
      <c r="BD23" s="50">
        <v>2.7622023914394001E-3</v>
      </c>
      <c r="BE23" s="50">
        <v>0</v>
      </c>
      <c r="BF23" s="50">
        <v>0</v>
      </c>
      <c r="BG23" s="50">
        <v>2.7622023914394001E-3</v>
      </c>
      <c r="BH23" s="50">
        <v>0</v>
      </c>
      <c r="BI23" s="50">
        <v>0</v>
      </c>
      <c r="BJ23" s="50">
        <v>0</v>
      </c>
      <c r="BK23" s="50">
        <v>2.7622023914394001E-3</v>
      </c>
      <c r="BL23" s="50">
        <v>2.4991722796716801E-2</v>
      </c>
      <c r="BM23" s="50">
        <v>0</v>
      </c>
      <c r="BN23" s="50">
        <v>0</v>
      </c>
      <c r="BO23" s="50">
        <v>2.4991722796716801E-2</v>
      </c>
      <c r="BP23" s="50">
        <v>5.27469399013921E-4</v>
      </c>
      <c r="BQ23" s="50">
        <v>0</v>
      </c>
      <c r="BR23" s="50">
        <v>0</v>
      </c>
      <c r="BS23" s="50">
        <v>5.27469399013921E-4</v>
      </c>
      <c r="BT23" s="50">
        <v>5.6995055382640504E-4</v>
      </c>
      <c r="BU23" s="50">
        <v>4.9726760253986102</v>
      </c>
    </row>
    <row r="24" spans="1:73" x14ac:dyDescent="0.35">
      <c r="A24" s="50" t="s">
        <v>247</v>
      </c>
      <c r="B24" s="50">
        <v>2027</v>
      </c>
      <c r="C24" s="50" t="s">
        <v>248</v>
      </c>
      <c r="D24" s="50" t="s">
        <v>249</v>
      </c>
      <c r="E24" s="50" t="s">
        <v>249</v>
      </c>
      <c r="F24" s="50" t="s">
        <v>250</v>
      </c>
      <c r="G24" s="50">
        <v>6597.3931694584699</v>
      </c>
      <c r="H24" s="50">
        <v>177295.19486687999</v>
      </c>
      <c r="I24" s="50">
        <v>177295.19486687999</v>
      </c>
      <c r="J24" s="50">
        <v>0</v>
      </c>
      <c r="K24" s="50">
        <v>27686.285478669499</v>
      </c>
      <c r="L24" s="50">
        <v>0</v>
      </c>
      <c r="M24" s="50">
        <v>3.0548895795948602E-2</v>
      </c>
      <c r="N24" s="50">
        <v>0</v>
      </c>
      <c r="O24" s="50">
        <v>0</v>
      </c>
      <c r="P24" s="50">
        <v>3.0548895795948602E-2</v>
      </c>
      <c r="Q24" s="50">
        <f>Table16[[#This Row],[NOx_TOTEX]]*$A$15/Table16[[#This Row],[Total VMT]]</f>
        <v>0.15631275316545373</v>
      </c>
      <c r="R24" s="50">
        <v>2.48577614285767E-3</v>
      </c>
      <c r="S24" s="50">
        <v>0</v>
      </c>
      <c r="T24" s="50">
        <v>0</v>
      </c>
      <c r="U24" s="50">
        <v>2.48577614285767E-3</v>
      </c>
      <c r="V24" s="50">
        <v>3.9086899734861201E-4</v>
      </c>
      <c r="W24" s="50">
        <v>5.1652046272904401E-4</v>
      </c>
      <c r="X24" s="50">
        <v>3.3931656029353302E-3</v>
      </c>
      <c r="Y24" s="50">
        <v>2.59817190956942E-3</v>
      </c>
      <c r="Z24" s="50">
        <v>0</v>
      </c>
      <c r="AA24" s="50">
        <v>0</v>
      </c>
      <c r="AB24" s="50">
        <v>2.59817190956942E-3</v>
      </c>
      <c r="AC24" s="50">
        <f>Table16[[#This Row],[PM10_TOTEX]]*$A$15/Table16[[#This Row],[Total VMT]]</f>
        <v>1.3294339903303511E-2</v>
      </c>
      <c r="AD24" s="50">
        <v>1.56347598939444E-3</v>
      </c>
      <c r="AE24" s="50">
        <v>1.4757727506544099E-3</v>
      </c>
      <c r="AF24" s="50">
        <v>5.6374206496182903E-3</v>
      </c>
      <c r="AG24" s="50">
        <f>Table16[[#This Row],[PM10_TOTAL]]*$A$15/Table16[[#This Row],[Total VMT]]</f>
        <v>2.8845584088524754E-2</v>
      </c>
      <c r="AH24" s="50">
        <v>44.972257866158103</v>
      </c>
      <c r="AI24" s="50">
        <v>0</v>
      </c>
      <c r="AJ24" s="50">
        <v>0</v>
      </c>
      <c r="AK24" s="50">
        <v>44.972257866158103</v>
      </c>
      <c r="AL24" s="50">
        <f>Table16[[#This Row],[CO2_TOTEX]]*$A$15/Table16[[#This Row],[Total VMT]]</f>
        <v>230.11428923916102</v>
      </c>
      <c r="AM24" s="50">
        <v>2.0512148408760299E-4</v>
      </c>
      <c r="AN24" s="50">
        <v>0</v>
      </c>
      <c r="AO24" s="50">
        <v>0</v>
      </c>
      <c r="AP24" s="50">
        <v>2.0512148408760299E-4</v>
      </c>
      <c r="AQ24" s="50">
        <v>7.0853975412771501E-3</v>
      </c>
      <c r="AR24" s="50">
        <v>0</v>
      </c>
      <c r="AS24" s="50">
        <v>0</v>
      </c>
      <c r="AT24" s="50">
        <v>7.0853975412771501E-3</v>
      </c>
      <c r="AU24" s="50">
        <v>4.41614478447073E-3</v>
      </c>
      <c r="AV24" s="50">
        <v>0</v>
      </c>
      <c r="AW24" s="50">
        <v>0</v>
      </c>
      <c r="AX24" s="50">
        <v>4.41614478447073E-3</v>
      </c>
      <c r="AY24" s="50">
        <v>0</v>
      </c>
      <c r="AZ24" s="50">
        <v>0</v>
      </c>
      <c r="BA24" s="50">
        <v>0</v>
      </c>
      <c r="BB24" s="50">
        <v>4.41614478447073E-3</v>
      </c>
      <c r="BC24" s="50">
        <f>Table16[[#This Row],[ROG_TOTEX]]*$A$15/Table16[[#This Row],[Total VMT]]</f>
        <v>2.2596553219099553E-2</v>
      </c>
      <c r="BD24" s="50">
        <v>5.0274872318655899E-3</v>
      </c>
      <c r="BE24" s="50">
        <v>0</v>
      </c>
      <c r="BF24" s="50">
        <v>0</v>
      </c>
      <c r="BG24" s="50">
        <v>5.0274872318655899E-3</v>
      </c>
      <c r="BH24" s="50">
        <v>0</v>
      </c>
      <c r="BI24" s="50">
        <v>0</v>
      </c>
      <c r="BJ24" s="50">
        <v>0</v>
      </c>
      <c r="BK24" s="50">
        <v>5.0274872318655899E-3</v>
      </c>
      <c r="BL24" s="50">
        <v>6.1815292846550803E-2</v>
      </c>
      <c r="BM24" s="50">
        <v>0</v>
      </c>
      <c r="BN24" s="50">
        <v>0</v>
      </c>
      <c r="BO24" s="50">
        <v>6.1815292846550803E-2</v>
      </c>
      <c r="BP24" s="50">
        <v>4.2613499829728397E-4</v>
      </c>
      <c r="BQ24" s="50">
        <v>0</v>
      </c>
      <c r="BR24" s="50">
        <v>0</v>
      </c>
      <c r="BS24" s="50">
        <v>4.2613499829728397E-4</v>
      </c>
      <c r="BT24" s="50">
        <v>6.0584677225409395E-4</v>
      </c>
      <c r="BU24" s="50">
        <v>4.0173539803021896</v>
      </c>
    </row>
    <row r="25" spans="1:73" x14ac:dyDescent="0.35">
      <c r="A25" s="50" t="s">
        <v>247</v>
      </c>
      <c r="B25" s="50">
        <v>2027</v>
      </c>
      <c r="C25" s="50" t="s">
        <v>251</v>
      </c>
      <c r="D25" s="50" t="s">
        <v>249</v>
      </c>
      <c r="E25" s="50" t="s">
        <v>249</v>
      </c>
      <c r="F25" s="50" t="s">
        <v>250</v>
      </c>
      <c r="G25" s="50">
        <v>34.539762881698501</v>
      </c>
      <c r="H25" s="50">
        <v>410.65629922872199</v>
      </c>
      <c r="I25" s="50">
        <v>410.65629922872199</v>
      </c>
      <c r="J25" s="50">
        <v>0</v>
      </c>
      <c r="K25" s="50">
        <v>96.272478662797099</v>
      </c>
      <c r="L25" s="50">
        <v>0</v>
      </c>
      <c r="M25" s="50">
        <v>5.9185832759633603E-4</v>
      </c>
      <c r="N25" s="50">
        <v>0</v>
      </c>
      <c r="O25" s="50">
        <v>0</v>
      </c>
      <c r="P25" s="50">
        <v>5.9185832759633603E-4</v>
      </c>
      <c r="Q25" s="50">
        <f>Table16[[#This Row],[NOx_TOTEX]]*$A$15/Table16[[#This Row],[Total VMT]]</f>
        <v>1.3074802406024522</v>
      </c>
      <c r="R25" s="50">
        <v>8.9113604534502304E-5</v>
      </c>
      <c r="S25" s="50">
        <v>0</v>
      </c>
      <c r="T25" s="50">
        <v>0</v>
      </c>
      <c r="U25" s="50">
        <v>8.9113604534502304E-5</v>
      </c>
      <c r="V25" s="50">
        <v>9.0534216708434204E-7</v>
      </c>
      <c r="W25" s="50">
        <v>1.6445769152919499E-6</v>
      </c>
      <c r="X25" s="50">
        <v>9.1663523616878595E-5</v>
      </c>
      <c r="Y25" s="50">
        <v>9.3142926295788998E-5</v>
      </c>
      <c r="Z25" s="50">
        <v>0</v>
      </c>
      <c r="AA25" s="50">
        <v>0</v>
      </c>
      <c r="AB25" s="50">
        <v>9.3142926295788998E-5</v>
      </c>
      <c r="AC25" s="50">
        <f>Table16[[#This Row],[PM10_TOTEX]]*$A$15/Table16[[#This Row],[Total VMT]]</f>
        <v>0.20576298415571806</v>
      </c>
      <c r="AD25" s="50">
        <v>3.6213686683373699E-6</v>
      </c>
      <c r="AE25" s="50">
        <v>4.6987911865484299E-6</v>
      </c>
      <c r="AF25" s="50">
        <v>1.01463086150674E-4</v>
      </c>
      <c r="AG25" s="50">
        <f>Table16[[#This Row],[PM10_TOTAL]]*$A$15/Table16[[#This Row],[Total VMT]]</f>
        <v>0.2241431337653309</v>
      </c>
      <c r="AH25" s="50">
        <v>0.18105671106986199</v>
      </c>
      <c r="AI25" s="50">
        <v>0</v>
      </c>
      <c r="AJ25" s="50">
        <v>0</v>
      </c>
      <c r="AK25" s="50">
        <v>0.18105671106986199</v>
      </c>
      <c r="AL25" s="50">
        <f>Table16[[#This Row],[CO2_TOTEX]]*$A$15/Table16[[#This Row],[Total VMT]]</f>
        <v>399.97421868458872</v>
      </c>
      <c r="AM25" s="50">
        <v>5.4282442035423903E-6</v>
      </c>
      <c r="AN25" s="50">
        <v>0</v>
      </c>
      <c r="AO25" s="50">
        <v>0</v>
      </c>
      <c r="AP25" s="50">
        <v>5.4282442035423903E-6</v>
      </c>
      <c r="AQ25" s="50">
        <v>2.8525558562437401E-5</v>
      </c>
      <c r="AR25" s="50">
        <v>0</v>
      </c>
      <c r="AS25" s="50">
        <v>0</v>
      </c>
      <c r="AT25" s="50">
        <v>2.8525558562437401E-5</v>
      </c>
      <c r="AU25" s="50">
        <v>1.1686690175305699E-4</v>
      </c>
      <c r="AV25" s="50">
        <v>0</v>
      </c>
      <c r="AW25" s="50">
        <v>0</v>
      </c>
      <c r="AX25" s="50">
        <v>1.1686690175305699E-4</v>
      </c>
      <c r="AY25" s="50">
        <v>0</v>
      </c>
      <c r="AZ25" s="50">
        <v>0</v>
      </c>
      <c r="BA25" s="50">
        <v>0</v>
      </c>
      <c r="BB25" s="50">
        <v>1.1686690175305699E-4</v>
      </c>
      <c r="BC25" s="50">
        <f>Table16[[#This Row],[ROG_TOTEX]]*$A$15/Table16[[#This Row],[Total VMT]]</f>
        <v>0.25817185920676067</v>
      </c>
      <c r="BD25" s="50">
        <v>1.3304519780630301E-4</v>
      </c>
      <c r="BE25" s="50">
        <v>0</v>
      </c>
      <c r="BF25" s="50">
        <v>0</v>
      </c>
      <c r="BG25" s="50">
        <v>1.3304519780630301E-4</v>
      </c>
      <c r="BH25" s="50">
        <v>0</v>
      </c>
      <c r="BI25" s="50">
        <v>0</v>
      </c>
      <c r="BJ25" s="50">
        <v>0</v>
      </c>
      <c r="BK25" s="50">
        <v>1.3304519780630301E-4</v>
      </c>
      <c r="BL25" s="50">
        <v>8.4856293274299804E-4</v>
      </c>
      <c r="BM25" s="50">
        <v>0</v>
      </c>
      <c r="BN25" s="50">
        <v>0</v>
      </c>
      <c r="BO25" s="50">
        <v>8.4856293274299804E-4</v>
      </c>
      <c r="BP25" s="50">
        <v>1.7156043508664201E-6</v>
      </c>
      <c r="BQ25" s="50">
        <v>0</v>
      </c>
      <c r="BR25" s="50">
        <v>0</v>
      </c>
      <c r="BS25" s="50">
        <v>1.7156043508664201E-6</v>
      </c>
      <c r="BT25" s="50">
        <v>1.4032799567993701E-6</v>
      </c>
      <c r="BU25" s="50">
        <v>1.6173724277790499E-2</v>
      </c>
    </row>
    <row r="26" spans="1:73" x14ac:dyDescent="0.35">
      <c r="A26" s="50" t="s">
        <v>247</v>
      </c>
      <c r="B26" s="50">
        <v>2027</v>
      </c>
      <c r="C26" s="50" t="s">
        <v>252</v>
      </c>
      <c r="D26" s="50" t="s">
        <v>249</v>
      </c>
      <c r="E26" s="50" t="s">
        <v>249</v>
      </c>
      <c r="F26" s="50" t="s">
        <v>250</v>
      </c>
      <c r="G26" s="50">
        <v>4608.7481255172797</v>
      </c>
      <c r="H26" s="50">
        <v>167519.40098504</v>
      </c>
      <c r="I26" s="50">
        <v>167519.40098504</v>
      </c>
      <c r="J26" s="50">
        <v>0</v>
      </c>
      <c r="K26" s="50">
        <v>21655.2368741922</v>
      </c>
      <c r="L26" s="50">
        <v>0</v>
      </c>
      <c r="M26" s="50">
        <v>6.7876432829727003E-3</v>
      </c>
      <c r="N26" s="50">
        <v>0</v>
      </c>
      <c r="O26" s="50">
        <v>0</v>
      </c>
      <c r="P26" s="50">
        <v>6.7876432829727003E-3</v>
      </c>
      <c r="Q26" s="50">
        <f>Table16[[#This Row],[NOx_TOTEX]]*$A$15/Table16[[#This Row],[Total VMT]]</f>
        <v>3.6757821096873942E-2</v>
      </c>
      <c r="R26" s="50">
        <v>8.1653278053684004E-4</v>
      </c>
      <c r="S26" s="50">
        <v>0</v>
      </c>
      <c r="T26" s="50">
        <v>0</v>
      </c>
      <c r="U26" s="50">
        <v>8.1653278053684004E-4</v>
      </c>
      <c r="V26" s="50">
        <v>3.69317061010176E-4</v>
      </c>
      <c r="W26" s="50">
        <v>5.6267111754136796E-4</v>
      </c>
      <c r="X26" s="50">
        <v>1.74852095908838E-3</v>
      </c>
      <c r="Y26" s="50">
        <v>8.5345276956216398E-4</v>
      </c>
      <c r="Z26" s="50">
        <v>0</v>
      </c>
      <c r="AA26" s="50">
        <v>0</v>
      </c>
      <c r="AB26" s="50">
        <v>8.5345276956216398E-4</v>
      </c>
      <c r="AC26" s="50">
        <f>Table16[[#This Row],[PM10_TOTEX]]*$A$15/Table16[[#This Row],[Total VMT]]</f>
        <v>4.6217903490736196E-3</v>
      </c>
      <c r="AD26" s="50">
        <v>1.4772682440407001E-3</v>
      </c>
      <c r="AE26" s="50">
        <v>1.60763176440391E-3</v>
      </c>
      <c r="AF26" s="50">
        <v>3.9383527780067797E-3</v>
      </c>
      <c r="AG26" s="50">
        <f>Table16[[#This Row],[PM10_TOTAL]]*$A$15/Table16[[#This Row],[Total VMT]]</f>
        <v>2.1327765882085167E-2</v>
      </c>
      <c r="AH26" s="50">
        <v>54.830677392280499</v>
      </c>
      <c r="AI26" s="50">
        <v>0</v>
      </c>
      <c r="AJ26" s="50">
        <v>0</v>
      </c>
      <c r="AK26" s="50">
        <v>54.830677392280499</v>
      </c>
      <c r="AL26" s="50">
        <f>Table16[[#This Row],[CO2_TOTEX]]*$A$15/Table16[[#This Row],[Total VMT]]</f>
        <v>296.93019302616813</v>
      </c>
      <c r="AM26" s="50">
        <v>1.1049459407722801E-4</v>
      </c>
      <c r="AN26" s="50">
        <v>0</v>
      </c>
      <c r="AO26" s="50">
        <v>0</v>
      </c>
      <c r="AP26" s="50">
        <v>1.1049459407722801E-4</v>
      </c>
      <c r="AQ26" s="50">
        <v>8.6385955523520901E-3</v>
      </c>
      <c r="AR26" s="50">
        <v>0</v>
      </c>
      <c r="AS26" s="50">
        <v>0</v>
      </c>
      <c r="AT26" s="50">
        <v>8.6385955523520901E-3</v>
      </c>
      <c r="AU26" s="50">
        <v>2.3788835553567199E-3</v>
      </c>
      <c r="AV26" s="50">
        <v>0</v>
      </c>
      <c r="AW26" s="50">
        <v>0</v>
      </c>
      <c r="AX26" s="50">
        <v>2.3788835553567199E-3</v>
      </c>
      <c r="AY26" s="50">
        <v>0</v>
      </c>
      <c r="AZ26" s="50">
        <v>0</v>
      </c>
      <c r="BA26" s="50">
        <v>0</v>
      </c>
      <c r="BB26" s="50">
        <v>2.3788835553567199E-3</v>
      </c>
      <c r="BC26" s="50">
        <f>Table16[[#This Row],[ROG_TOTEX]]*$A$15/Table16[[#This Row],[Total VMT]]</f>
        <v>1.2882612195819694E-2</v>
      </c>
      <c r="BD26" s="50">
        <v>2.7082007688487199E-3</v>
      </c>
      <c r="BE26" s="50">
        <v>0</v>
      </c>
      <c r="BF26" s="50">
        <v>0</v>
      </c>
      <c r="BG26" s="50">
        <v>2.7082007688487199E-3</v>
      </c>
      <c r="BH26" s="50">
        <v>0</v>
      </c>
      <c r="BI26" s="50">
        <v>0</v>
      </c>
      <c r="BJ26" s="50">
        <v>0</v>
      </c>
      <c r="BK26" s="50">
        <v>2.7082007688487199E-3</v>
      </c>
      <c r="BL26" s="50">
        <v>2.48268203398673E-2</v>
      </c>
      <c r="BM26" s="50">
        <v>0</v>
      </c>
      <c r="BN26" s="50">
        <v>0</v>
      </c>
      <c r="BO26" s="50">
        <v>2.48268203398673E-2</v>
      </c>
      <c r="BP26" s="50">
        <v>5.19548533381083E-4</v>
      </c>
      <c r="BQ26" s="50">
        <v>0</v>
      </c>
      <c r="BR26" s="50">
        <v>0</v>
      </c>
      <c r="BS26" s="50">
        <v>5.19548533381083E-4</v>
      </c>
      <c r="BT26" s="50">
        <v>5.7244128050356301E-4</v>
      </c>
      <c r="BU26" s="50">
        <v>4.8980026913503201</v>
      </c>
    </row>
    <row r="27" spans="1:73" x14ac:dyDescent="0.35">
      <c r="A27" s="50" t="s">
        <v>247</v>
      </c>
      <c r="B27" s="50">
        <v>2028</v>
      </c>
      <c r="C27" s="50" t="s">
        <v>248</v>
      </c>
      <c r="D27" s="50" t="s">
        <v>249</v>
      </c>
      <c r="E27" s="50" t="s">
        <v>249</v>
      </c>
      <c r="F27" s="50" t="s">
        <v>250</v>
      </c>
      <c r="G27" s="50">
        <v>5845.5740892604799</v>
      </c>
      <c r="H27" s="50">
        <v>157673.68569705801</v>
      </c>
      <c r="I27" s="50">
        <v>157673.68569705801</v>
      </c>
      <c r="J27" s="50">
        <v>0</v>
      </c>
      <c r="K27" s="50">
        <v>24672.812473343001</v>
      </c>
      <c r="L27" s="50">
        <v>0</v>
      </c>
      <c r="M27" s="50">
        <v>2.3068676849017901E-2</v>
      </c>
      <c r="N27" s="50">
        <v>0</v>
      </c>
      <c r="O27" s="50">
        <v>0</v>
      </c>
      <c r="P27" s="50">
        <v>2.3068676849017901E-2</v>
      </c>
      <c r="Q27" s="50">
        <f>Table16[[#This Row],[NOx_TOTEX]]*$A$15/Table16[[#This Row],[Total VMT]]</f>
        <v>0.13272701475048213</v>
      </c>
      <c r="R27" s="50">
        <v>1.8178475352748601E-3</v>
      </c>
      <c r="S27" s="50">
        <v>0</v>
      </c>
      <c r="T27" s="50">
        <v>0</v>
      </c>
      <c r="U27" s="50">
        <v>1.8178475352748601E-3</v>
      </c>
      <c r="V27" s="50">
        <v>3.47610974358008E-4</v>
      </c>
      <c r="W27" s="50">
        <v>4.5973181724436198E-4</v>
      </c>
      <c r="X27" s="50">
        <v>2.62519032687723E-3</v>
      </c>
      <c r="Y27" s="50">
        <v>1.9000425342410199E-3</v>
      </c>
      <c r="Z27" s="50">
        <v>0</v>
      </c>
      <c r="AA27" s="50">
        <v>0</v>
      </c>
      <c r="AB27" s="50">
        <v>1.9000425342410199E-3</v>
      </c>
      <c r="AC27" s="50">
        <f>Table16[[#This Row],[PM10_TOTEX]]*$A$15/Table16[[#This Row],[Total VMT]]</f>
        <v>1.093200858979858E-2</v>
      </c>
      <c r="AD27" s="50">
        <v>1.3904438974320301E-3</v>
      </c>
      <c r="AE27" s="50">
        <v>1.31351947784103E-3</v>
      </c>
      <c r="AF27" s="50">
        <v>4.6040059095140903E-3</v>
      </c>
      <c r="AG27" s="50">
        <f>Table16[[#This Row],[PM10_TOTAL]]*$A$15/Table16[[#This Row],[Total VMT]]</f>
        <v>2.6489423917236885E-2</v>
      </c>
      <c r="AH27" s="50">
        <v>39.425158501253499</v>
      </c>
      <c r="AI27" s="50">
        <v>0</v>
      </c>
      <c r="AJ27" s="50">
        <v>0</v>
      </c>
      <c r="AK27" s="50">
        <v>39.425158501253499</v>
      </c>
      <c r="AL27" s="50">
        <f>Table16[[#This Row],[CO2_TOTEX]]*$A$15/Table16[[#This Row],[Total VMT]]</f>
        <v>226.83501217620741</v>
      </c>
      <c r="AM27" s="50">
        <v>1.6642038075511699E-4</v>
      </c>
      <c r="AN27" s="50">
        <v>0</v>
      </c>
      <c r="AO27" s="50">
        <v>0</v>
      </c>
      <c r="AP27" s="50">
        <v>1.6642038075511699E-4</v>
      </c>
      <c r="AQ27" s="50">
        <v>6.2114497773404003E-3</v>
      </c>
      <c r="AR27" s="50">
        <v>0</v>
      </c>
      <c r="AS27" s="50">
        <v>0</v>
      </c>
      <c r="AT27" s="50">
        <v>6.2114497773404003E-3</v>
      </c>
      <c r="AU27" s="50">
        <v>3.5829328154990698E-3</v>
      </c>
      <c r="AV27" s="50">
        <v>0</v>
      </c>
      <c r="AW27" s="50">
        <v>0</v>
      </c>
      <c r="AX27" s="50">
        <v>3.5829328154990698E-3</v>
      </c>
      <c r="AY27" s="50">
        <v>0</v>
      </c>
      <c r="AZ27" s="50">
        <v>0</v>
      </c>
      <c r="BA27" s="50">
        <v>0</v>
      </c>
      <c r="BB27" s="50">
        <v>3.5829328154990698E-3</v>
      </c>
      <c r="BC27" s="50">
        <f>Table16[[#This Row],[ROG_TOTEX]]*$A$15/Table16[[#This Row],[Total VMT]]</f>
        <v>2.0614618678182973E-2</v>
      </c>
      <c r="BD27" s="50">
        <v>4.0789308008869199E-3</v>
      </c>
      <c r="BE27" s="50">
        <v>0</v>
      </c>
      <c r="BF27" s="50">
        <v>0</v>
      </c>
      <c r="BG27" s="50">
        <v>4.0789308008869199E-3</v>
      </c>
      <c r="BH27" s="50">
        <v>0</v>
      </c>
      <c r="BI27" s="50">
        <v>0</v>
      </c>
      <c r="BJ27" s="50">
        <v>0</v>
      </c>
      <c r="BK27" s="50">
        <v>4.0789308008869199E-3</v>
      </c>
      <c r="BL27" s="50">
        <v>5.2434551671472998E-2</v>
      </c>
      <c r="BM27" s="50">
        <v>0</v>
      </c>
      <c r="BN27" s="50">
        <v>0</v>
      </c>
      <c r="BO27" s="50">
        <v>5.2434551671472998E-2</v>
      </c>
      <c r="BP27" s="50">
        <v>3.7357341276485402E-4</v>
      </c>
      <c r="BQ27" s="50">
        <v>0</v>
      </c>
      <c r="BR27" s="50">
        <v>0</v>
      </c>
      <c r="BS27" s="50">
        <v>3.7357341276485402E-4</v>
      </c>
      <c r="BT27" s="50">
        <v>5.3879685583522704E-4</v>
      </c>
      <c r="BU27" s="50">
        <v>3.5218337914103399</v>
      </c>
    </row>
    <row r="28" spans="1:73" x14ac:dyDescent="0.35">
      <c r="A28" s="50" t="s">
        <v>247</v>
      </c>
      <c r="B28" s="50">
        <v>2028</v>
      </c>
      <c r="C28" s="50" t="s">
        <v>251</v>
      </c>
      <c r="D28" s="50" t="s">
        <v>249</v>
      </c>
      <c r="E28" s="50" t="s">
        <v>249</v>
      </c>
      <c r="F28" s="50" t="s">
        <v>250</v>
      </c>
      <c r="G28" s="50">
        <v>21.122392410717399</v>
      </c>
      <c r="H28" s="50">
        <v>257.45228362708599</v>
      </c>
      <c r="I28" s="50">
        <v>257.45228362708599</v>
      </c>
      <c r="J28" s="50">
        <v>0</v>
      </c>
      <c r="K28" s="50">
        <v>59.248638113248496</v>
      </c>
      <c r="L28" s="50">
        <v>0</v>
      </c>
      <c r="M28" s="50">
        <v>3.3034608891985902E-4</v>
      </c>
      <c r="N28" s="50">
        <v>0</v>
      </c>
      <c r="O28" s="50">
        <v>0</v>
      </c>
      <c r="P28" s="50">
        <v>3.3034608891985902E-4</v>
      </c>
      <c r="Q28" s="50">
        <f>Table16[[#This Row],[NOx_TOTEX]]*$A$15/Table16[[#This Row],[Total VMT]]</f>
        <v>1.1640410116184849</v>
      </c>
      <c r="R28" s="50">
        <v>4.9044163798817398E-5</v>
      </c>
      <c r="S28" s="50">
        <v>0</v>
      </c>
      <c r="T28" s="50">
        <v>0</v>
      </c>
      <c r="U28" s="50">
        <v>4.9044163798817398E-5</v>
      </c>
      <c r="V28" s="50">
        <v>5.6758512853090196E-7</v>
      </c>
      <c r="W28" s="50">
        <v>1.01011033218113E-6</v>
      </c>
      <c r="X28" s="50">
        <v>5.0621859259529403E-5</v>
      </c>
      <c r="Y28" s="50">
        <v>5.1261723255546202E-5</v>
      </c>
      <c r="Z28" s="50">
        <v>0</v>
      </c>
      <c r="AA28" s="50">
        <v>0</v>
      </c>
      <c r="AB28" s="50">
        <v>5.1261723255546202E-5</v>
      </c>
      <c r="AC28" s="50">
        <f>Table16[[#This Row],[PM10_TOTEX]]*$A$15/Table16[[#This Row],[Total VMT]]</f>
        <v>0.18063101152733418</v>
      </c>
      <c r="AD28" s="50">
        <v>2.27034051412361E-6</v>
      </c>
      <c r="AE28" s="50">
        <v>2.8860295205175201E-6</v>
      </c>
      <c r="AF28" s="50">
        <v>5.6418093290187303E-5</v>
      </c>
      <c r="AG28" s="50">
        <f>Table16[[#This Row],[PM10_TOTAL]]*$A$15/Table16[[#This Row],[Total VMT]]</f>
        <v>0.19880052039310736</v>
      </c>
      <c r="AH28" s="50">
        <v>0.10971918733295399</v>
      </c>
      <c r="AI28" s="50">
        <v>0</v>
      </c>
      <c r="AJ28" s="50">
        <v>0</v>
      </c>
      <c r="AK28" s="50">
        <v>0.10971918733295399</v>
      </c>
      <c r="AL28" s="50">
        <f>Table16[[#This Row],[CO2_TOTEX]]*$A$15/Table16[[#This Row],[Total VMT]]</f>
        <v>386.6176658383074</v>
      </c>
      <c r="AM28" s="50">
        <v>3.6865947270513099E-6</v>
      </c>
      <c r="AN28" s="50">
        <v>0</v>
      </c>
      <c r="AO28" s="50">
        <v>0</v>
      </c>
      <c r="AP28" s="50">
        <v>3.6865947270513099E-6</v>
      </c>
      <c r="AQ28" s="50">
        <v>1.7286302646255201E-5</v>
      </c>
      <c r="AR28" s="50">
        <v>0</v>
      </c>
      <c r="AS28" s="50">
        <v>0</v>
      </c>
      <c r="AT28" s="50">
        <v>1.7286302646255201E-5</v>
      </c>
      <c r="AU28" s="50">
        <v>7.9370213942932794E-5</v>
      </c>
      <c r="AV28" s="50">
        <v>0</v>
      </c>
      <c r="AW28" s="50">
        <v>0</v>
      </c>
      <c r="AX28" s="50">
        <v>7.9370213942932794E-5</v>
      </c>
      <c r="AY28" s="50">
        <v>0</v>
      </c>
      <c r="AZ28" s="50">
        <v>0</v>
      </c>
      <c r="BA28" s="50">
        <v>0</v>
      </c>
      <c r="BB28" s="50">
        <v>7.9370213942932794E-5</v>
      </c>
      <c r="BC28" s="50">
        <f>Table16[[#This Row],[ROG_TOTEX]]*$A$15/Table16[[#This Row],[Total VMT]]</f>
        <v>0.27967694254409853</v>
      </c>
      <c r="BD28" s="50">
        <v>9.0357711683666699E-5</v>
      </c>
      <c r="BE28" s="50">
        <v>0</v>
      </c>
      <c r="BF28" s="50">
        <v>0</v>
      </c>
      <c r="BG28" s="50">
        <v>9.0357711683666699E-5</v>
      </c>
      <c r="BH28" s="50">
        <v>0</v>
      </c>
      <c r="BI28" s="50">
        <v>0</v>
      </c>
      <c r="BJ28" s="50">
        <v>0</v>
      </c>
      <c r="BK28" s="50">
        <v>9.0357711683666699E-5</v>
      </c>
      <c r="BL28" s="50">
        <v>5.6939504571413798E-4</v>
      </c>
      <c r="BM28" s="50">
        <v>0</v>
      </c>
      <c r="BN28" s="50">
        <v>0</v>
      </c>
      <c r="BO28" s="50">
        <v>5.6939504571413798E-4</v>
      </c>
      <c r="BP28" s="50">
        <v>1.0396450595488399E-6</v>
      </c>
      <c r="BQ28" s="50">
        <v>0</v>
      </c>
      <c r="BR28" s="50">
        <v>0</v>
      </c>
      <c r="BS28" s="50">
        <v>1.0396450595488399E-6</v>
      </c>
      <c r="BT28" s="50">
        <v>8.7975669708380096E-7</v>
      </c>
      <c r="BU28" s="50">
        <v>9.8011715413394204E-3</v>
      </c>
    </row>
    <row r="29" spans="1:73" x14ac:dyDescent="0.35">
      <c r="A29" s="50" t="s">
        <v>247</v>
      </c>
      <c r="B29" s="50">
        <v>2028</v>
      </c>
      <c r="C29" s="50" t="s">
        <v>252</v>
      </c>
      <c r="D29" s="50" t="s">
        <v>249</v>
      </c>
      <c r="E29" s="50" t="s">
        <v>249</v>
      </c>
      <c r="F29" s="50" t="s">
        <v>250</v>
      </c>
      <c r="G29" s="50">
        <v>4666.4074845834502</v>
      </c>
      <c r="H29" s="50">
        <v>167969.81403631301</v>
      </c>
      <c r="I29" s="50">
        <v>167969.81403631301</v>
      </c>
      <c r="J29" s="50">
        <v>0</v>
      </c>
      <c r="K29" s="50">
        <v>21877.599741346799</v>
      </c>
      <c r="L29" s="50">
        <v>0</v>
      </c>
      <c r="M29" s="50">
        <v>6.4188481891587603E-3</v>
      </c>
      <c r="N29" s="50">
        <v>0</v>
      </c>
      <c r="O29" s="50">
        <v>0</v>
      </c>
      <c r="P29" s="50">
        <v>6.4188481891587603E-3</v>
      </c>
      <c r="Q29" s="50">
        <f>Table16[[#This Row],[NOx_TOTEX]]*$A$15/Table16[[#This Row],[Total VMT]]</f>
        <v>3.4667436097911682E-2</v>
      </c>
      <c r="R29" s="50">
        <v>7.9229292217646605E-4</v>
      </c>
      <c r="S29" s="50">
        <v>0</v>
      </c>
      <c r="T29" s="50">
        <v>0</v>
      </c>
      <c r="U29" s="50">
        <v>7.9229292217646605E-4</v>
      </c>
      <c r="V29" s="50">
        <v>3.7031005181218702E-4</v>
      </c>
      <c r="W29" s="50">
        <v>5.6449791105549695E-4</v>
      </c>
      <c r="X29" s="50">
        <v>1.72710088504415E-3</v>
      </c>
      <c r="Y29" s="50">
        <v>8.2811689236951395E-4</v>
      </c>
      <c r="Z29" s="50">
        <v>0</v>
      </c>
      <c r="AA29" s="50">
        <v>0</v>
      </c>
      <c r="AB29" s="50">
        <v>8.2811689236951395E-4</v>
      </c>
      <c r="AC29" s="50">
        <f>Table16[[#This Row],[PM10_TOTEX]]*$A$15/Table16[[#This Row],[Total VMT]]</f>
        <v>4.4725609021739193E-3</v>
      </c>
      <c r="AD29" s="50">
        <v>1.4812402072487401E-3</v>
      </c>
      <c r="AE29" s="50">
        <v>1.61285117444427E-3</v>
      </c>
      <c r="AF29" s="50">
        <v>3.92220827406254E-3</v>
      </c>
      <c r="AG29" s="50">
        <f>Table16[[#This Row],[PM10_TOTAL]]*$A$15/Table16[[#This Row],[Total VMT]]</f>
        <v>2.1183380677769835E-2</v>
      </c>
      <c r="AH29" s="50">
        <v>53.9586402986669</v>
      </c>
      <c r="AI29" s="50">
        <v>0</v>
      </c>
      <c r="AJ29" s="50">
        <v>0</v>
      </c>
      <c r="AK29" s="50">
        <v>53.9586402986669</v>
      </c>
      <c r="AL29" s="50">
        <f>Table16[[#This Row],[CO2_TOTEX]]*$A$15/Table16[[#This Row],[Total VMT]]</f>
        <v>291.42420249845395</v>
      </c>
      <c r="AM29" s="50">
        <v>1.0944780268672E-4</v>
      </c>
      <c r="AN29" s="50">
        <v>0</v>
      </c>
      <c r="AO29" s="50">
        <v>0</v>
      </c>
      <c r="AP29" s="50">
        <v>1.0944780268672E-4</v>
      </c>
      <c r="AQ29" s="50">
        <v>8.5012057531256204E-3</v>
      </c>
      <c r="AR29" s="50">
        <v>0</v>
      </c>
      <c r="AS29" s="50">
        <v>0</v>
      </c>
      <c r="AT29" s="50">
        <v>8.5012057531256204E-3</v>
      </c>
      <c r="AU29" s="50">
        <v>2.3563467530310898E-3</v>
      </c>
      <c r="AV29" s="50">
        <v>0</v>
      </c>
      <c r="AW29" s="50">
        <v>0</v>
      </c>
      <c r="AX29" s="50">
        <v>2.3563467530310898E-3</v>
      </c>
      <c r="AY29" s="50">
        <v>0</v>
      </c>
      <c r="AZ29" s="50">
        <v>0</v>
      </c>
      <c r="BA29" s="50">
        <v>0</v>
      </c>
      <c r="BB29" s="50">
        <v>2.3563467530310898E-3</v>
      </c>
      <c r="BC29" s="50">
        <f>Table16[[#This Row],[ROG_TOTEX]]*$A$15/Table16[[#This Row],[Total VMT]]</f>
        <v>1.272634872767304E-2</v>
      </c>
      <c r="BD29" s="50">
        <v>2.6825441177494198E-3</v>
      </c>
      <c r="BE29" s="50">
        <v>0</v>
      </c>
      <c r="BF29" s="50">
        <v>0</v>
      </c>
      <c r="BG29" s="50">
        <v>2.6825441177494198E-3</v>
      </c>
      <c r="BH29" s="50">
        <v>0</v>
      </c>
      <c r="BI29" s="50">
        <v>0</v>
      </c>
      <c r="BJ29" s="50">
        <v>0</v>
      </c>
      <c r="BK29" s="50">
        <v>2.6825441177494198E-3</v>
      </c>
      <c r="BL29" s="50">
        <v>2.4692073738008202E-2</v>
      </c>
      <c r="BM29" s="50">
        <v>0</v>
      </c>
      <c r="BN29" s="50">
        <v>0</v>
      </c>
      <c r="BO29" s="50">
        <v>2.4692073738008202E-2</v>
      </c>
      <c r="BP29" s="50">
        <v>5.1128553874763396E-4</v>
      </c>
      <c r="BQ29" s="50">
        <v>0</v>
      </c>
      <c r="BR29" s="50">
        <v>0</v>
      </c>
      <c r="BS29" s="50">
        <v>5.1128553874763396E-4</v>
      </c>
      <c r="BT29" s="50">
        <v>5.7398041580556303E-4</v>
      </c>
      <c r="BU29" s="50">
        <v>4.8201039632182896</v>
      </c>
    </row>
    <row r="30" spans="1:73" x14ac:dyDescent="0.35">
      <c r="A30" s="50" t="s">
        <v>247</v>
      </c>
      <c r="B30" s="50">
        <v>2029</v>
      </c>
      <c r="C30" s="50" t="s">
        <v>248</v>
      </c>
      <c r="D30" s="50" t="s">
        <v>249</v>
      </c>
      <c r="E30" s="50" t="s">
        <v>249</v>
      </c>
      <c r="F30" s="50" t="s">
        <v>250</v>
      </c>
      <c r="G30" s="50">
        <v>5162.5590627432903</v>
      </c>
      <c r="H30" s="50">
        <v>139973.15291095999</v>
      </c>
      <c r="I30" s="50">
        <v>139973.15291095999</v>
      </c>
      <c r="J30" s="50">
        <v>0</v>
      </c>
      <c r="K30" s="50">
        <v>21916.290734564602</v>
      </c>
      <c r="L30" s="50">
        <v>0</v>
      </c>
      <c r="M30" s="50">
        <v>1.75874834917281E-2</v>
      </c>
      <c r="N30" s="50">
        <v>0</v>
      </c>
      <c r="O30" s="50">
        <v>0</v>
      </c>
      <c r="P30" s="50">
        <v>1.75874834917281E-2</v>
      </c>
      <c r="Q30" s="50">
        <f>Table16[[#This Row],[NOx_TOTEX]]*$A$15/Table16[[#This Row],[Total VMT]]</f>
        <v>0.11398686733585796</v>
      </c>
      <c r="R30" s="50">
        <v>1.34807201167714E-3</v>
      </c>
      <c r="S30" s="50">
        <v>0</v>
      </c>
      <c r="T30" s="50">
        <v>0</v>
      </c>
      <c r="U30" s="50">
        <v>1.34807201167714E-3</v>
      </c>
      <c r="V30" s="50">
        <v>3.0858797935900099E-4</v>
      </c>
      <c r="W30" s="50">
        <v>4.0822717101164299E-4</v>
      </c>
      <c r="X30" s="50">
        <v>2.0648871620477802E-3</v>
      </c>
      <c r="Y30" s="50">
        <v>1.4090258460642199E-3</v>
      </c>
      <c r="Z30" s="50">
        <v>0</v>
      </c>
      <c r="AA30" s="50">
        <v>0</v>
      </c>
      <c r="AB30" s="50">
        <v>1.4090258460642199E-3</v>
      </c>
      <c r="AC30" s="50">
        <f>Table16[[#This Row],[PM10_TOTEX]]*$A$15/Table16[[#This Row],[Total VMT]]</f>
        <v>9.1320877295297514E-3</v>
      </c>
      <c r="AD30" s="50">
        <v>1.2343519174360001E-3</v>
      </c>
      <c r="AE30" s="50">
        <v>1.1663633457475501E-3</v>
      </c>
      <c r="AF30" s="50">
        <v>3.8097411092477798E-3</v>
      </c>
      <c r="AG30" s="50">
        <f>Table16[[#This Row],[PM10_TOTAL]]*$A$15/Table16[[#This Row],[Total VMT]]</f>
        <v>2.469144915519245E-2</v>
      </c>
      <c r="AH30" s="50">
        <v>34.519701356470101</v>
      </c>
      <c r="AI30" s="50">
        <v>0</v>
      </c>
      <c r="AJ30" s="50">
        <v>0</v>
      </c>
      <c r="AK30" s="50">
        <v>34.519701356470101</v>
      </c>
      <c r="AL30" s="50">
        <f>Table16[[#This Row],[CO2_TOTEX]]*$A$15/Table16[[#This Row],[Total VMT]]</f>
        <v>223.72686921605583</v>
      </c>
      <c r="AM30" s="50">
        <v>1.27679467891362E-4</v>
      </c>
      <c r="AN30" s="50">
        <v>0</v>
      </c>
      <c r="AO30" s="50">
        <v>0</v>
      </c>
      <c r="AP30" s="50">
        <v>1.27679467891362E-4</v>
      </c>
      <c r="AQ30" s="50">
        <v>5.4385930064855901E-3</v>
      </c>
      <c r="AR30" s="50">
        <v>0</v>
      </c>
      <c r="AS30" s="50">
        <v>0</v>
      </c>
      <c r="AT30" s="50">
        <v>5.4385930064855901E-3</v>
      </c>
      <c r="AU30" s="50">
        <v>2.74886377075757E-3</v>
      </c>
      <c r="AV30" s="50">
        <v>0</v>
      </c>
      <c r="AW30" s="50">
        <v>0</v>
      </c>
      <c r="AX30" s="50">
        <v>2.74886377075757E-3</v>
      </c>
      <c r="AY30" s="50">
        <v>0</v>
      </c>
      <c r="AZ30" s="50">
        <v>0</v>
      </c>
      <c r="BA30" s="50">
        <v>0</v>
      </c>
      <c r="BB30" s="50">
        <v>2.74886377075757E-3</v>
      </c>
      <c r="BC30" s="50">
        <f>Table16[[#This Row],[ROG_TOTEX]]*$A$15/Table16[[#This Row],[Total VMT]]</f>
        <v>1.7815759151049642E-2</v>
      </c>
      <c r="BD30" s="50">
        <v>3.1293986461265601E-3</v>
      </c>
      <c r="BE30" s="50">
        <v>0</v>
      </c>
      <c r="BF30" s="50">
        <v>0</v>
      </c>
      <c r="BG30" s="50">
        <v>3.1293986461265601E-3</v>
      </c>
      <c r="BH30" s="50">
        <v>0</v>
      </c>
      <c r="BI30" s="50">
        <v>0</v>
      </c>
      <c r="BJ30" s="50">
        <v>0</v>
      </c>
      <c r="BK30" s="50">
        <v>3.1293986461265601E-3</v>
      </c>
      <c r="BL30" s="50">
        <v>4.34356914685054E-2</v>
      </c>
      <c r="BM30" s="50">
        <v>0</v>
      </c>
      <c r="BN30" s="50">
        <v>0</v>
      </c>
      <c r="BO30" s="50">
        <v>4.34356914685054E-2</v>
      </c>
      <c r="BP30" s="50">
        <v>3.2709171335227699E-4</v>
      </c>
      <c r="BQ30" s="50">
        <v>0</v>
      </c>
      <c r="BR30" s="50">
        <v>0</v>
      </c>
      <c r="BS30" s="50">
        <v>3.2709171335227699E-4</v>
      </c>
      <c r="BT30" s="50">
        <v>4.7831123092200199E-4</v>
      </c>
      <c r="BU30" s="50">
        <v>3.0836312478678898</v>
      </c>
    </row>
    <row r="31" spans="1:73" x14ac:dyDescent="0.35">
      <c r="A31" s="50" t="s">
        <v>247</v>
      </c>
      <c r="B31" s="50">
        <v>2029</v>
      </c>
      <c r="C31" s="50" t="s">
        <v>251</v>
      </c>
      <c r="D31" s="50" t="s">
        <v>249</v>
      </c>
      <c r="E31" s="50" t="s">
        <v>249</v>
      </c>
      <c r="F31" s="50" t="s">
        <v>250</v>
      </c>
      <c r="G31" s="50">
        <v>10.5725959363621</v>
      </c>
      <c r="H31" s="50">
        <v>142.30553756327501</v>
      </c>
      <c r="I31" s="50">
        <v>142.30553756327501</v>
      </c>
      <c r="J31" s="50">
        <v>0</v>
      </c>
      <c r="K31" s="50">
        <v>30.618136478223501</v>
      </c>
      <c r="L31" s="50">
        <v>0</v>
      </c>
      <c r="M31" s="50">
        <v>1.5667995212177599E-4</v>
      </c>
      <c r="N31" s="50">
        <v>0</v>
      </c>
      <c r="O31" s="50">
        <v>0</v>
      </c>
      <c r="P31" s="50">
        <v>1.5667995212177599E-4</v>
      </c>
      <c r="Q31" s="50">
        <f>Table16[[#This Row],[NOx_TOTEX]]*$A$15/Table16[[#This Row],[Total VMT]]</f>
        <v>0.99882059967197678</v>
      </c>
      <c r="R31" s="50">
        <v>2.2732904686312699E-5</v>
      </c>
      <c r="S31" s="50">
        <v>0</v>
      </c>
      <c r="T31" s="50">
        <v>0</v>
      </c>
      <c r="U31" s="50">
        <v>2.2732904686312699E-5</v>
      </c>
      <c r="V31" s="50">
        <v>3.1373000732634699E-7</v>
      </c>
      <c r="W31" s="50">
        <v>5.3941835283814297E-7</v>
      </c>
      <c r="X31" s="50">
        <v>2.3586053046477198E-5</v>
      </c>
      <c r="Y31" s="50">
        <v>2.3760785760457198E-5</v>
      </c>
      <c r="Z31" s="50">
        <v>0</v>
      </c>
      <c r="AA31" s="50">
        <v>0</v>
      </c>
      <c r="AB31" s="50">
        <v>2.3760785760457198E-5</v>
      </c>
      <c r="AC31" s="50">
        <f>Table16[[#This Row],[PM10_TOTEX]]*$A$15/Table16[[#This Row],[Total VMT]]</f>
        <v>0.15147287167595933</v>
      </c>
      <c r="AD31" s="50">
        <v>1.2549200293053901E-6</v>
      </c>
      <c r="AE31" s="50">
        <v>1.54119529382326E-6</v>
      </c>
      <c r="AF31" s="50">
        <v>2.65569010835858E-5</v>
      </c>
      <c r="AG31" s="50">
        <f>Table16[[#This Row],[PM10_TOTAL]]*$A$15/Table16[[#This Row],[Total VMT]]</f>
        <v>0.16929785531923142</v>
      </c>
      <c r="AH31" s="50">
        <v>5.9958101325551703E-2</v>
      </c>
      <c r="AI31" s="50">
        <v>0</v>
      </c>
      <c r="AJ31" s="50">
        <v>0</v>
      </c>
      <c r="AK31" s="50">
        <v>5.9958101325551703E-2</v>
      </c>
      <c r="AL31" s="50">
        <f>Table16[[#This Row],[CO2_TOTEX]]*$A$15/Table16[[#This Row],[Total VMT]]</f>
        <v>382.22750205230187</v>
      </c>
      <c r="AM31" s="50">
        <v>1.7159228832678101E-6</v>
      </c>
      <c r="AN31" s="50">
        <v>0</v>
      </c>
      <c r="AO31" s="50">
        <v>0</v>
      </c>
      <c r="AP31" s="50">
        <v>1.7159228832678101E-6</v>
      </c>
      <c r="AQ31" s="50">
        <v>9.4464232811267195E-6</v>
      </c>
      <c r="AR31" s="50">
        <v>0</v>
      </c>
      <c r="AS31" s="50">
        <v>0</v>
      </c>
      <c r="AT31" s="50">
        <v>9.4464232811267195E-6</v>
      </c>
      <c r="AU31" s="50">
        <v>3.6942809404893098E-5</v>
      </c>
      <c r="AV31" s="50">
        <v>0</v>
      </c>
      <c r="AW31" s="50">
        <v>0</v>
      </c>
      <c r="AX31" s="50">
        <v>3.6942809404893098E-5</v>
      </c>
      <c r="AY31" s="50">
        <v>0</v>
      </c>
      <c r="AZ31" s="50">
        <v>0</v>
      </c>
      <c r="BA31" s="50">
        <v>0</v>
      </c>
      <c r="BB31" s="50">
        <v>3.6942809404893098E-5</v>
      </c>
      <c r="BC31" s="50">
        <f>Table16[[#This Row],[ROG_TOTEX]]*$A$15/Table16[[#This Row],[Total VMT]]</f>
        <v>0.23550708653959607</v>
      </c>
      <c r="BD31" s="50">
        <v>4.2056932382619603E-5</v>
      </c>
      <c r="BE31" s="50">
        <v>0</v>
      </c>
      <c r="BF31" s="50">
        <v>0</v>
      </c>
      <c r="BG31" s="50">
        <v>4.2056932382619603E-5</v>
      </c>
      <c r="BH31" s="50">
        <v>0</v>
      </c>
      <c r="BI31" s="50">
        <v>0</v>
      </c>
      <c r="BJ31" s="50">
        <v>0</v>
      </c>
      <c r="BK31" s="50">
        <v>4.2056932382619603E-5</v>
      </c>
      <c r="BL31" s="50">
        <v>2.6724608342534601E-4</v>
      </c>
      <c r="BM31" s="50">
        <v>0</v>
      </c>
      <c r="BN31" s="50">
        <v>0</v>
      </c>
      <c r="BO31" s="50">
        <v>2.6724608342534601E-4</v>
      </c>
      <c r="BP31" s="50">
        <v>5.6813348091866696E-7</v>
      </c>
      <c r="BQ31" s="50">
        <v>0</v>
      </c>
      <c r="BR31" s="50">
        <v>0</v>
      </c>
      <c r="BS31" s="50">
        <v>5.6813348091866696E-7</v>
      </c>
      <c r="BT31" s="50">
        <v>4.8628137198714001E-7</v>
      </c>
      <c r="BU31" s="50">
        <v>5.35603344018058E-3</v>
      </c>
    </row>
    <row r="32" spans="1:73" x14ac:dyDescent="0.35">
      <c r="A32" s="50" t="s">
        <v>247</v>
      </c>
      <c r="B32" s="50">
        <v>2029</v>
      </c>
      <c r="C32" s="50" t="s">
        <v>252</v>
      </c>
      <c r="D32" s="50" t="s">
        <v>249</v>
      </c>
      <c r="E32" s="50" t="s">
        <v>249</v>
      </c>
      <c r="F32" s="50" t="s">
        <v>250</v>
      </c>
      <c r="G32" s="50">
        <v>4713.3453757288798</v>
      </c>
      <c r="H32" s="50">
        <v>168215.40092037199</v>
      </c>
      <c r="I32" s="50">
        <v>168215.40092037199</v>
      </c>
      <c r="J32" s="50">
        <v>0</v>
      </c>
      <c r="K32" s="50">
        <v>22053.289923095701</v>
      </c>
      <c r="L32" s="50">
        <v>0</v>
      </c>
      <c r="M32" s="50">
        <v>6.1723611865851296E-3</v>
      </c>
      <c r="N32" s="50">
        <v>0</v>
      </c>
      <c r="O32" s="50">
        <v>0</v>
      </c>
      <c r="P32" s="50">
        <v>6.1723611865851296E-3</v>
      </c>
      <c r="Q32" s="50">
        <f>Table16[[#This Row],[NOx_TOTEX]]*$A$15/Table16[[#This Row],[Total VMT]]</f>
        <v>3.3287519765820076E-2</v>
      </c>
      <c r="R32" s="50">
        <v>7.7915506002900696E-4</v>
      </c>
      <c r="S32" s="50">
        <v>0</v>
      </c>
      <c r="T32" s="50">
        <v>0</v>
      </c>
      <c r="U32" s="50">
        <v>7.7915506002900696E-4</v>
      </c>
      <c r="V32" s="50">
        <v>3.7085147821241401E-4</v>
      </c>
      <c r="W32" s="50">
        <v>5.6535149309941803E-4</v>
      </c>
      <c r="X32" s="50">
        <v>1.71535803134084E-3</v>
      </c>
      <c r="Y32" s="50">
        <v>8.1438499439414496E-4</v>
      </c>
      <c r="Z32" s="50">
        <v>0</v>
      </c>
      <c r="AA32" s="50">
        <v>0</v>
      </c>
      <c r="AB32" s="50">
        <v>8.1438499439414496E-4</v>
      </c>
      <c r="AC32" s="50">
        <f>Table16[[#This Row],[PM10_TOTEX]]*$A$15/Table16[[#This Row],[Total VMT]]</f>
        <v>4.3919750932269073E-3</v>
      </c>
      <c r="AD32" s="50">
        <v>1.48340591284965E-3</v>
      </c>
      <c r="AE32" s="50">
        <v>1.6152899802840499E-3</v>
      </c>
      <c r="AF32" s="50">
        <v>3.91308088752785E-3</v>
      </c>
      <c r="AG32" s="50">
        <f>Table16[[#This Row],[PM10_TOTAL]]*$A$15/Table16[[#This Row],[Total VMT]]</f>
        <v>2.1103229939286955E-2</v>
      </c>
      <c r="AH32" s="50">
        <v>53.078264991070697</v>
      </c>
      <c r="AI32" s="50">
        <v>0</v>
      </c>
      <c r="AJ32" s="50">
        <v>0</v>
      </c>
      <c r="AK32" s="50">
        <v>53.078264991070697</v>
      </c>
      <c r="AL32" s="50">
        <f>Table16[[#This Row],[CO2_TOTEX]]*$A$15/Table16[[#This Row],[Total VMT]]</f>
        <v>286.25087573710363</v>
      </c>
      <c r="AM32" s="50">
        <v>1.08452126791051E-4</v>
      </c>
      <c r="AN32" s="50">
        <v>0</v>
      </c>
      <c r="AO32" s="50">
        <v>0</v>
      </c>
      <c r="AP32" s="50">
        <v>1.08452126791051E-4</v>
      </c>
      <c r="AQ32" s="50">
        <v>8.36250226489056E-3</v>
      </c>
      <c r="AR32" s="50">
        <v>0</v>
      </c>
      <c r="AS32" s="50">
        <v>0</v>
      </c>
      <c r="AT32" s="50">
        <v>8.36250226489056E-3</v>
      </c>
      <c r="AU32" s="50">
        <v>2.33491043721443E-3</v>
      </c>
      <c r="AV32" s="50">
        <v>0</v>
      </c>
      <c r="AW32" s="50">
        <v>0</v>
      </c>
      <c r="AX32" s="50">
        <v>2.33491043721443E-3</v>
      </c>
      <c r="AY32" s="50">
        <v>0</v>
      </c>
      <c r="AZ32" s="50">
        <v>0</v>
      </c>
      <c r="BA32" s="50">
        <v>0</v>
      </c>
      <c r="BB32" s="50">
        <v>2.33491043721443E-3</v>
      </c>
      <c r="BC32" s="50">
        <f>Table16[[#This Row],[ROG_TOTEX]]*$A$15/Table16[[#This Row],[Total VMT]]</f>
        <v>1.2592162866151961E-2</v>
      </c>
      <c r="BD32" s="50">
        <v>2.6581402973752601E-3</v>
      </c>
      <c r="BE32" s="50">
        <v>0</v>
      </c>
      <c r="BF32" s="50">
        <v>0</v>
      </c>
      <c r="BG32" s="50">
        <v>2.6581402973752601E-3</v>
      </c>
      <c r="BH32" s="50">
        <v>0</v>
      </c>
      <c r="BI32" s="50">
        <v>0</v>
      </c>
      <c r="BJ32" s="50">
        <v>0</v>
      </c>
      <c r="BK32" s="50">
        <v>2.6581402973752601E-3</v>
      </c>
      <c r="BL32" s="50">
        <v>2.4539880841935199E-2</v>
      </c>
      <c r="BM32" s="50">
        <v>0</v>
      </c>
      <c r="BN32" s="50">
        <v>0</v>
      </c>
      <c r="BO32" s="50">
        <v>2.4539880841935199E-2</v>
      </c>
      <c r="BP32" s="50">
        <v>5.0294353529919695E-4</v>
      </c>
      <c r="BQ32" s="50">
        <v>0</v>
      </c>
      <c r="BR32" s="50">
        <v>0</v>
      </c>
      <c r="BS32" s="50">
        <v>5.0294353529919695E-4</v>
      </c>
      <c r="BT32" s="50">
        <v>5.7481962648539596E-4</v>
      </c>
      <c r="BU32" s="50">
        <v>4.7414603857342099</v>
      </c>
    </row>
    <row r="33" spans="1:73" x14ac:dyDescent="0.35">
      <c r="A33" s="50" t="s">
        <v>247</v>
      </c>
      <c r="B33" s="50">
        <v>2025</v>
      </c>
      <c r="C33" s="50" t="s">
        <v>248</v>
      </c>
      <c r="D33" s="50" t="s">
        <v>249</v>
      </c>
      <c r="E33" s="50" t="s">
        <v>249</v>
      </c>
      <c r="F33" s="50" t="s">
        <v>253</v>
      </c>
      <c r="G33" s="50">
        <v>2208362.8841468999</v>
      </c>
      <c r="H33" s="50">
        <v>80466960.782646701</v>
      </c>
      <c r="I33" s="50">
        <v>80466960.782646701</v>
      </c>
      <c r="J33" s="50">
        <v>0</v>
      </c>
      <c r="K33" s="50">
        <v>10225193.5998853</v>
      </c>
      <c r="L33" s="50">
        <v>0</v>
      </c>
      <c r="M33" s="50">
        <v>3.4776873204308401</v>
      </c>
      <c r="N33" s="50">
        <v>0</v>
      </c>
      <c r="O33" s="50">
        <v>2.8456640700745899</v>
      </c>
      <c r="P33" s="50">
        <v>6.3233513905054402</v>
      </c>
      <c r="Q33" s="50">
        <f>Table16[[#This Row],[NOx_TOTEX]]*$A$15/Table16[[#This Row],[Total VMT]]</f>
        <v>7.1289501621549817E-2</v>
      </c>
      <c r="R33" s="50">
        <v>0.103197613032413</v>
      </c>
      <c r="S33" s="50">
        <v>0</v>
      </c>
      <c r="T33" s="50">
        <v>2.1427066612457201E-2</v>
      </c>
      <c r="U33" s="50">
        <v>0.12462467964487101</v>
      </c>
      <c r="V33" s="50">
        <v>0.177399282052841</v>
      </c>
      <c r="W33" s="50">
        <v>0.22734275417703501</v>
      </c>
      <c r="X33" s="50">
        <v>0.52936671587474804</v>
      </c>
      <c r="Y33" s="50">
        <v>0.112236820013355</v>
      </c>
      <c r="Z33" s="50">
        <v>0</v>
      </c>
      <c r="AA33" s="50">
        <v>2.3303889965373199E-2</v>
      </c>
      <c r="AB33" s="50">
        <v>0.135540709978728</v>
      </c>
      <c r="AC33" s="50">
        <f>Table16[[#This Row],[PM10_TOTEX]]*$A$15/Table16[[#This Row],[Total VMT]]</f>
        <v>1.5280867797926041E-3</v>
      </c>
      <c r="AD33" s="50">
        <v>0.709597128211365</v>
      </c>
      <c r="AE33" s="50">
        <v>0.64955072622010201</v>
      </c>
      <c r="AF33" s="50">
        <v>1.4946885644101899</v>
      </c>
      <c r="AG33" s="50">
        <f>Table16[[#This Row],[PM10_TOTAL]]*$A$15/Table16[[#This Row],[Total VMT]]</f>
        <v>1.6851127868083727E-2</v>
      </c>
      <c r="AH33" s="50">
        <v>24081.856244690702</v>
      </c>
      <c r="AI33" s="50">
        <v>0</v>
      </c>
      <c r="AJ33" s="50">
        <v>776.24618354997995</v>
      </c>
      <c r="AK33" s="50">
        <v>24858.1024282406</v>
      </c>
      <c r="AL33" s="50">
        <f>Table16[[#This Row],[CO2_TOTEX]]*$A$15/Table16[[#This Row],[Total VMT]]</f>
        <v>280.25039633691148</v>
      </c>
      <c r="AM33" s="50">
        <v>0.19140413257153199</v>
      </c>
      <c r="AN33" s="50">
        <v>0</v>
      </c>
      <c r="AO33" s="50">
        <v>0.783789382870274</v>
      </c>
      <c r="AP33" s="50">
        <v>0.97519351544180699</v>
      </c>
      <c r="AQ33" s="50">
        <v>0.39620217420228099</v>
      </c>
      <c r="AR33" s="50">
        <v>0</v>
      </c>
      <c r="AS33" s="50">
        <v>0.36732223933303298</v>
      </c>
      <c r="AT33" s="50">
        <v>0.76352441353531397</v>
      </c>
      <c r="AU33" s="50">
        <v>0.72400344811952599</v>
      </c>
      <c r="AV33" s="50">
        <v>0</v>
      </c>
      <c r="AW33" s="50">
        <v>3.5857682322968198</v>
      </c>
      <c r="AX33" s="50">
        <v>4.3097716804163504</v>
      </c>
      <c r="AY33" s="50">
        <v>3.4863793019082299</v>
      </c>
      <c r="AZ33" s="50">
        <v>1.02699313990588</v>
      </c>
      <c r="BA33" s="50">
        <v>2.67509098394653</v>
      </c>
      <c r="BB33" s="50">
        <v>11.498235106177001</v>
      </c>
      <c r="BC33" s="50">
        <f>Table16[[#This Row],[ROG_TOTEX]]*$A$15/Table16[[#This Row],[Total VMT]]</f>
        <v>4.8588391855128643E-2</v>
      </c>
      <c r="BD33" s="50">
        <v>1.05646413195793</v>
      </c>
      <c r="BE33" s="50">
        <v>0</v>
      </c>
      <c r="BF33" s="50">
        <v>3.9259648658142199</v>
      </c>
      <c r="BG33" s="50">
        <v>4.9824289977721596</v>
      </c>
      <c r="BH33" s="50">
        <v>3.4863793019082299</v>
      </c>
      <c r="BI33" s="50">
        <v>1.0269931399054499</v>
      </c>
      <c r="BJ33" s="50">
        <v>2.67509098394543</v>
      </c>
      <c r="BK33" s="50">
        <v>12.1708924235312</v>
      </c>
      <c r="BL33" s="50">
        <v>60.617144245604301</v>
      </c>
      <c r="BM33" s="50">
        <v>0</v>
      </c>
      <c r="BN33" s="50">
        <v>35.695850525492602</v>
      </c>
      <c r="BO33" s="50">
        <v>96.312994771096996</v>
      </c>
      <c r="BP33" s="50">
        <v>0.238073666198965</v>
      </c>
      <c r="BQ33" s="50">
        <v>0</v>
      </c>
      <c r="BR33" s="50">
        <v>7.6739838039454698E-3</v>
      </c>
      <c r="BS33" s="50">
        <v>0.24574765000291099</v>
      </c>
      <c r="BT33" s="50">
        <v>3.1601841354279498</v>
      </c>
      <c r="BU33" s="50">
        <v>2621.2558415808799</v>
      </c>
    </row>
    <row r="34" spans="1:73" x14ac:dyDescent="0.35">
      <c r="A34" s="50" t="s">
        <v>247</v>
      </c>
      <c r="B34" s="50">
        <v>2025</v>
      </c>
      <c r="C34" s="50" t="s">
        <v>251</v>
      </c>
      <c r="D34" s="50" t="s">
        <v>249</v>
      </c>
      <c r="E34" s="50" t="s">
        <v>249</v>
      </c>
      <c r="F34" s="50" t="s">
        <v>253</v>
      </c>
      <c r="G34" s="50">
        <v>210963.54195062601</v>
      </c>
      <c r="H34" s="50">
        <v>6828589.8369258</v>
      </c>
      <c r="I34" s="50">
        <v>6828589.8369258</v>
      </c>
      <c r="J34" s="50">
        <v>0</v>
      </c>
      <c r="K34" s="50">
        <v>935423.82655111095</v>
      </c>
      <c r="L34" s="50">
        <v>0</v>
      </c>
      <c r="M34" s="50">
        <v>0.84695351984373601</v>
      </c>
      <c r="N34" s="50">
        <v>0</v>
      </c>
      <c r="O34" s="50">
        <v>0.38738595923249303</v>
      </c>
      <c r="P34" s="50">
        <v>1.2343394790762201</v>
      </c>
      <c r="Q34" s="50">
        <f>Table16[[#This Row],[NOx_TOTEX]]*$A$15/Table16[[#This Row],[Total VMT]]</f>
        <v>0.16398323622698038</v>
      </c>
      <c r="R34" s="50">
        <v>1.2260932541331799E-2</v>
      </c>
      <c r="S34" s="50">
        <v>0</v>
      </c>
      <c r="T34" s="50">
        <v>2.6787965126494899E-3</v>
      </c>
      <c r="U34" s="50">
        <v>1.4939729053981299E-2</v>
      </c>
      <c r="V34" s="50">
        <v>1.50544636298132E-2</v>
      </c>
      <c r="W34" s="50">
        <v>2.36039295779665E-2</v>
      </c>
      <c r="X34" s="50">
        <v>5.3598122261761097E-2</v>
      </c>
      <c r="Y34" s="50">
        <v>1.33348828369229E-2</v>
      </c>
      <c r="Z34" s="50">
        <v>0</v>
      </c>
      <c r="AA34" s="50">
        <v>2.9134356232465301E-3</v>
      </c>
      <c r="AB34" s="50">
        <v>1.62483184601694E-2</v>
      </c>
      <c r="AC34" s="50">
        <f>Table16[[#This Row],[PM10_TOTEX]]*$A$15/Table16[[#This Row],[Total VMT]]</f>
        <v>2.1586053832931286E-3</v>
      </c>
      <c r="AD34" s="50">
        <v>6.0217854519253003E-2</v>
      </c>
      <c r="AE34" s="50">
        <v>6.7439798794190001E-2</v>
      </c>
      <c r="AF34" s="50">
        <v>0.143905971773612</v>
      </c>
      <c r="AG34" s="50">
        <f>Table16[[#This Row],[PM10_TOTAL]]*$A$15/Table16[[#This Row],[Total VMT]]</f>
        <v>1.9118052500019085E-2</v>
      </c>
      <c r="AH34" s="50">
        <v>2436.5314969574301</v>
      </c>
      <c r="AI34" s="50">
        <v>0</v>
      </c>
      <c r="AJ34" s="50">
        <v>87.905542498299496</v>
      </c>
      <c r="AK34" s="50">
        <v>2524.43703945573</v>
      </c>
      <c r="AL34" s="50">
        <f>Table16[[#This Row],[CO2_TOTEX]]*$A$15/Table16[[#This Row],[Total VMT]]</f>
        <v>335.37398940769492</v>
      </c>
      <c r="AM34" s="50">
        <v>4.06590784022988E-2</v>
      </c>
      <c r="AN34" s="50">
        <v>0</v>
      </c>
      <c r="AO34" s="50">
        <v>0.10564790088525999</v>
      </c>
      <c r="AP34" s="50">
        <v>0.14630697928755801</v>
      </c>
      <c r="AQ34" s="50">
        <v>6.4405608444192394E-2</v>
      </c>
      <c r="AR34" s="50">
        <v>0</v>
      </c>
      <c r="AS34" s="50">
        <v>3.9566387704669498E-2</v>
      </c>
      <c r="AT34" s="50">
        <v>0.103971996148862</v>
      </c>
      <c r="AU34" s="50">
        <v>0.17868710532666299</v>
      </c>
      <c r="AV34" s="50">
        <v>0</v>
      </c>
      <c r="AW34" s="50">
        <v>0.54096174284903298</v>
      </c>
      <c r="AX34" s="50">
        <v>0.71964884817569597</v>
      </c>
      <c r="AY34" s="50">
        <v>0.604718580298932</v>
      </c>
      <c r="AZ34" s="50">
        <v>0.16889412395784401</v>
      </c>
      <c r="BA34" s="50">
        <v>0.48058800897929999</v>
      </c>
      <c r="BB34" s="50">
        <v>1.9738495614117699</v>
      </c>
      <c r="BC34" s="50">
        <f>Table16[[#This Row],[ROG_TOTEX]]*$A$15/Table16[[#This Row],[Total VMT]]</f>
        <v>9.5606070348805861E-2</v>
      </c>
      <c r="BD34" s="50">
        <v>0.26073980463949897</v>
      </c>
      <c r="BE34" s="50">
        <v>0</v>
      </c>
      <c r="BF34" s="50">
        <v>0.59228501637278297</v>
      </c>
      <c r="BG34" s="50">
        <v>0.85302482101228305</v>
      </c>
      <c r="BH34" s="50">
        <v>0.604718580298932</v>
      </c>
      <c r="BI34" s="50">
        <v>0.16889412395777401</v>
      </c>
      <c r="BJ34" s="50">
        <v>0.48058800897910298</v>
      </c>
      <c r="BK34" s="50">
        <v>2.1072255342480899</v>
      </c>
      <c r="BL34" s="50">
        <v>9.4315987675469497</v>
      </c>
      <c r="BM34" s="50">
        <v>0</v>
      </c>
      <c r="BN34" s="50">
        <v>5.2953421686101096</v>
      </c>
      <c r="BO34" s="50">
        <v>14.726940936157</v>
      </c>
      <c r="BP34" s="50">
        <v>2.4087594427767499E-2</v>
      </c>
      <c r="BQ34" s="50">
        <v>0</v>
      </c>
      <c r="BR34" s="50">
        <v>8.6903578233895999E-4</v>
      </c>
      <c r="BS34" s="50">
        <v>2.4956630210106499E-2</v>
      </c>
      <c r="BT34" s="50">
        <v>0.27320143445188499</v>
      </c>
      <c r="BU34" s="50">
        <v>266.198731599837</v>
      </c>
    </row>
    <row r="35" spans="1:73" x14ac:dyDescent="0.35">
      <c r="A35" s="50" t="s">
        <v>247</v>
      </c>
      <c r="B35" s="50">
        <v>2025</v>
      </c>
      <c r="C35" s="50" t="s">
        <v>252</v>
      </c>
      <c r="D35" s="50" t="s">
        <v>249</v>
      </c>
      <c r="E35" s="50" t="s">
        <v>249</v>
      </c>
      <c r="F35" s="50" t="s">
        <v>253</v>
      </c>
      <c r="G35" s="50">
        <v>1106805.40502998</v>
      </c>
      <c r="H35" s="50">
        <v>40820429.263858102</v>
      </c>
      <c r="I35" s="50">
        <v>40820429.263858102</v>
      </c>
      <c r="J35" s="50">
        <v>0</v>
      </c>
      <c r="K35" s="50">
        <v>5184211.1134015396</v>
      </c>
      <c r="L35" s="50">
        <v>0</v>
      </c>
      <c r="M35" s="50">
        <v>2.6581496095773498</v>
      </c>
      <c r="N35" s="50">
        <v>0</v>
      </c>
      <c r="O35" s="50">
        <v>1.7884965171824301</v>
      </c>
      <c r="P35" s="50">
        <v>4.4466461267597897</v>
      </c>
      <c r="Q35" s="50">
        <f>Table16[[#This Row],[NOx_TOTEX]]*$A$15/Table16[[#This Row],[Total VMT]]</f>
        <v>9.8821368105410187E-2</v>
      </c>
      <c r="R35" s="50">
        <v>5.4216327426411498E-2</v>
      </c>
      <c r="S35" s="50">
        <v>0</v>
      </c>
      <c r="T35" s="50">
        <v>1.0971374645929399E-2</v>
      </c>
      <c r="U35" s="50">
        <v>6.5187702072340897E-2</v>
      </c>
      <c r="V35" s="50">
        <v>8.9993641788679399E-2</v>
      </c>
      <c r="W35" s="50">
        <v>0.135538173792601</v>
      </c>
      <c r="X35" s="50">
        <v>0.29071951765362197</v>
      </c>
      <c r="Y35" s="50">
        <v>5.89652028214257E-2</v>
      </c>
      <c r="Z35" s="50">
        <v>0</v>
      </c>
      <c r="AA35" s="50">
        <v>1.19323709652809E-2</v>
      </c>
      <c r="AB35" s="50">
        <v>7.0897573786706594E-2</v>
      </c>
      <c r="AC35" s="50">
        <f>Table16[[#This Row],[PM10_TOTEX]]*$A$15/Table16[[#This Row],[Total VMT]]</f>
        <v>1.5756134032779289E-3</v>
      </c>
      <c r="AD35" s="50">
        <v>0.35997456715471698</v>
      </c>
      <c r="AE35" s="50">
        <v>0.38725192512171902</v>
      </c>
      <c r="AF35" s="50">
        <v>0.81812406606314303</v>
      </c>
      <c r="AG35" s="50">
        <f>Table16[[#This Row],[PM10_TOTAL]]*$A$15/Table16[[#This Row],[Total VMT]]</f>
        <v>1.8181824499543371E-2</v>
      </c>
      <c r="AH35" s="50">
        <v>14975.8597270053</v>
      </c>
      <c r="AI35" s="50">
        <v>0</v>
      </c>
      <c r="AJ35" s="50">
        <v>485.07434507800502</v>
      </c>
      <c r="AK35" s="50">
        <v>15460.934072083301</v>
      </c>
      <c r="AL35" s="50">
        <f>Table16[[#This Row],[CO2_TOTEX]]*$A$15/Table16[[#This Row],[Total VMT]]</f>
        <v>343.60068546856928</v>
      </c>
      <c r="AM35" s="50">
        <v>0.114176574911608</v>
      </c>
      <c r="AN35" s="50">
        <v>0</v>
      </c>
      <c r="AO35" s="50">
        <v>0.44881935804039202</v>
      </c>
      <c r="AP35" s="50">
        <v>0.56299593295200101</v>
      </c>
      <c r="AQ35" s="50">
        <v>0.24371655901942099</v>
      </c>
      <c r="AR35" s="50">
        <v>0</v>
      </c>
      <c r="AS35" s="50">
        <v>0.20619037460900899</v>
      </c>
      <c r="AT35" s="50">
        <v>0.44990693362842998</v>
      </c>
      <c r="AU35" s="50">
        <v>0.437955083017179</v>
      </c>
      <c r="AV35" s="50">
        <v>0</v>
      </c>
      <c r="AW35" s="50">
        <v>2.0572673660278</v>
      </c>
      <c r="AX35" s="50">
        <v>2.4952224490449799</v>
      </c>
      <c r="AY35" s="50">
        <v>1.5921844709430399</v>
      </c>
      <c r="AZ35" s="50">
        <v>0.44778361220221202</v>
      </c>
      <c r="BA35" s="50">
        <v>1.2061642086705699</v>
      </c>
      <c r="BB35" s="50">
        <v>5.7413547408608103</v>
      </c>
      <c r="BC35" s="50">
        <f>Table16[[#This Row],[ROG_TOTEX]]*$A$15/Table16[[#This Row],[Total VMT]]</f>
        <v>5.5453321247678759E-2</v>
      </c>
      <c r="BD35" s="50">
        <v>0.63906302907541401</v>
      </c>
      <c r="BE35" s="50">
        <v>0</v>
      </c>
      <c r="BF35" s="50">
        <v>2.2524488130226499</v>
      </c>
      <c r="BG35" s="50">
        <v>2.8915118420980601</v>
      </c>
      <c r="BH35" s="50">
        <v>1.5921844709430399</v>
      </c>
      <c r="BI35" s="50">
        <v>0.447783612202028</v>
      </c>
      <c r="BJ35" s="50">
        <v>1.2061642086700699</v>
      </c>
      <c r="BK35" s="50">
        <v>6.1376441339132102</v>
      </c>
      <c r="BL35" s="50">
        <v>33.916449228560303</v>
      </c>
      <c r="BM35" s="50">
        <v>0</v>
      </c>
      <c r="BN35" s="50">
        <v>20.030314513142699</v>
      </c>
      <c r="BO35" s="50">
        <v>53.946763741703101</v>
      </c>
      <c r="BP35" s="50">
        <v>0.148051620002326</v>
      </c>
      <c r="BQ35" s="50">
        <v>0</v>
      </c>
      <c r="BR35" s="50">
        <v>4.7954537448600502E-3</v>
      </c>
      <c r="BS35" s="50">
        <v>0.15284707374718601</v>
      </c>
      <c r="BT35" s="50">
        <v>1.6723911823406199</v>
      </c>
      <c r="BU35" s="50">
        <v>1630.33617991305</v>
      </c>
    </row>
    <row r="36" spans="1:73" x14ac:dyDescent="0.35">
      <c r="A36" s="50" t="s">
        <v>247</v>
      </c>
      <c r="B36" s="50">
        <v>2026</v>
      </c>
      <c r="C36" s="50" t="s">
        <v>248</v>
      </c>
      <c r="D36" s="50" t="s">
        <v>249</v>
      </c>
      <c r="E36" s="50" t="s">
        <v>249</v>
      </c>
      <c r="F36" s="50" t="s">
        <v>253</v>
      </c>
      <c r="G36" s="50">
        <v>2201973.5346434899</v>
      </c>
      <c r="H36" s="50">
        <v>79971701.768125698</v>
      </c>
      <c r="I36" s="50">
        <v>79971701.768125698</v>
      </c>
      <c r="J36" s="50">
        <v>0</v>
      </c>
      <c r="K36" s="50">
        <v>10194551.544317201</v>
      </c>
      <c r="L36" s="50">
        <v>0</v>
      </c>
      <c r="M36" s="50">
        <v>3.1662206495229301</v>
      </c>
      <c r="N36" s="50">
        <v>0</v>
      </c>
      <c r="O36" s="50">
        <v>2.7112929210821299</v>
      </c>
      <c r="P36" s="50">
        <v>5.8775135706050703</v>
      </c>
      <c r="Q36" s="50">
        <f>Table16[[#This Row],[NOx_TOTEX]]*$A$15/Table16[[#This Row],[Total VMT]]</f>
        <v>6.6673486128996345E-2</v>
      </c>
      <c r="R36" s="50">
        <v>9.8876850892441304E-2</v>
      </c>
      <c r="S36" s="50">
        <v>0</v>
      </c>
      <c r="T36" s="50">
        <v>2.0768001416755302E-2</v>
      </c>
      <c r="U36" s="50">
        <v>0.119644852309196</v>
      </c>
      <c r="V36" s="50">
        <v>0.17630742282575401</v>
      </c>
      <c r="W36" s="50">
        <v>0.22593747141855</v>
      </c>
      <c r="X36" s="50">
        <v>0.52188974655350095</v>
      </c>
      <c r="Y36" s="50">
        <v>0.107537596956012</v>
      </c>
      <c r="Z36" s="50">
        <v>0</v>
      </c>
      <c r="AA36" s="50">
        <v>2.2587096431361701E-2</v>
      </c>
      <c r="AB36" s="50">
        <v>0.13012469338737401</v>
      </c>
      <c r="AC36" s="50">
        <f>Table16[[#This Row],[PM10_TOTEX]]*$A$15/Table16[[#This Row],[Total VMT]]</f>
        <v>1.4761117665458374E-3</v>
      </c>
      <c r="AD36" s="50">
        <v>0.70522969130301605</v>
      </c>
      <c r="AE36" s="50">
        <v>0.64553563262442903</v>
      </c>
      <c r="AF36" s="50">
        <v>1.4808900173148201</v>
      </c>
      <c r="AG36" s="50">
        <f>Table16[[#This Row],[PM10_TOTAL]]*$A$15/Table16[[#This Row],[Total VMT]]</f>
        <v>1.6798957389364946E-2</v>
      </c>
      <c r="AH36" s="50">
        <v>23430.6671964507</v>
      </c>
      <c r="AI36" s="50">
        <v>0</v>
      </c>
      <c r="AJ36" s="50">
        <v>756.33416384898896</v>
      </c>
      <c r="AK36" s="50">
        <v>24187.001360299699</v>
      </c>
      <c r="AL36" s="50">
        <f>Table16[[#This Row],[CO2_TOTEX]]*$A$15/Table16[[#This Row],[Total VMT]]</f>
        <v>274.37311378796915</v>
      </c>
      <c r="AM36" s="50">
        <v>0.17397379183837899</v>
      </c>
      <c r="AN36" s="50">
        <v>0</v>
      </c>
      <c r="AO36" s="50">
        <v>0.73727406996054401</v>
      </c>
      <c r="AP36" s="50">
        <v>0.91124786179892303</v>
      </c>
      <c r="AQ36" s="50">
        <v>0.37498985168310101</v>
      </c>
      <c r="AR36" s="50">
        <v>0</v>
      </c>
      <c r="AS36" s="50">
        <v>0.35638337427737499</v>
      </c>
      <c r="AT36" s="50">
        <v>0.73137322596047705</v>
      </c>
      <c r="AU36" s="50">
        <v>0.64711958673509495</v>
      </c>
      <c r="AV36" s="50">
        <v>0</v>
      </c>
      <c r="AW36" s="50">
        <v>3.3401763539713101</v>
      </c>
      <c r="AX36" s="50">
        <v>3.9872959407063999</v>
      </c>
      <c r="AY36" s="50">
        <v>3.3698764064045701</v>
      </c>
      <c r="AZ36" s="50">
        <v>0.97887976440373603</v>
      </c>
      <c r="BA36" s="50">
        <v>2.59138932091233</v>
      </c>
      <c r="BB36" s="50">
        <v>10.927441432427001</v>
      </c>
      <c r="BC36" s="50">
        <f>Table16[[#This Row],[ROG_TOTEX]]*$A$15/Table16[[#This Row],[Total VMT]]</f>
        <v>4.5231187882654858E-2</v>
      </c>
      <c r="BD36" s="50">
        <v>0.94427538190426297</v>
      </c>
      <c r="BE36" s="50">
        <v>0</v>
      </c>
      <c r="BF36" s="50">
        <v>3.65707267223882</v>
      </c>
      <c r="BG36" s="50">
        <v>4.60134805414308</v>
      </c>
      <c r="BH36" s="50">
        <v>3.3698764064045701</v>
      </c>
      <c r="BI36" s="50">
        <v>0.97887976440333302</v>
      </c>
      <c r="BJ36" s="50">
        <v>2.5913893209112602</v>
      </c>
      <c r="BK36" s="50">
        <v>11.541493545862201</v>
      </c>
      <c r="BL36" s="50">
        <v>57.145566236800903</v>
      </c>
      <c r="BM36" s="50">
        <v>0</v>
      </c>
      <c r="BN36" s="50">
        <v>33.6703330524916</v>
      </c>
      <c r="BO36" s="50">
        <v>90.815899289292602</v>
      </c>
      <c r="BP36" s="50">
        <v>0.23163599949554101</v>
      </c>
      <c r="BQ36" s="50">
        <v>0</v>
      </c>
      <c r="BR36" s="50">
        <v>7.47713321720192E-3</v>
      </c>
      <c r="BS36" s="50">
        <v>0.23911313271274301</v>
      </c>
      <c r="BT36" s="50">
        <v>3.21515965269802</v>
      </c>
      <c r="BU36" s="50">
        <v>2550.4890724878101</v>
      </c>
    </row>
    <row r="37" spans="1:73" x14ac:dyDescent="0.35">
      <c r="A37" s="50" t="s">
        <v>247</v>
      </c>
      <c r="B37" s="50">
        <v>2026</v>
      </c>
      <c r="C37" s="50" t="s">
        <v>251</v>
      </c>
      <c r="D37" s="50" t="s">
        <v>249</v>
      </c>
      <c r="E37" s="50" t="s">
        <v>249</v>
      </c>
      <c r="F37" s="50" t="s">
        <v>253</v>
      </c>
      <c r="G37" s="50">
        <v>206448.56857310599</v>
      </c>
      <c r="H37" s="50">
        <v>6642983.3232844602</v>
      </c>
      <c r="I37" s="50">
        <v>6642983.3232844602</v>
      </c>
      <c r="J37" s="50">
        <v>0</v>
      </c>
      <c r="K37" s="50">
        <v>915152.888950377</v>
      </c>
      <c r="L37" s="50">
        <v>0</v>
      </c>
      <c r="M37" s="50">
        <v>0.74161764101490102</v>
      </c>
      <c r="N37" s="50">
        <v>0</v>
      </c>
      <c r="O37" s="50">
        <v>0.35814456283205798</v>
      </c>
      <c r="P37" s="50">
        <v>1.0997622038469499</v>
      </c>
      <c r="Q37" s="50">
        <f>Table16[[#This Row],[NOx_TOTEX]]*$A$15/Table16[[#This Row],[Total VMT]]</f>
        <v>0.1501867047294668</v>
      </c>
      <c r="R37" s="50">
        <v>1.12952591697564E-2</v>
      </c>
      <c r="S37" s="50">
        <v>0</v>
      </c>
      <c r="T37" s="50">
        <v>2.4946900775857802E-3</v>
      </c>
      <c r="U37" s="50">
        <v>1.3789949247342099E-2</v>
      </c>
      <c r="V37" s="50">
        <v>1.4645271311077001E-2</v>
      </c>
      <c r="W37" s="50">
        <v>2.2960003335117801E-2</v>
      </c>
      <c r="X37" s="50">
        <v>5.1395223893537102E-2</v>
      </c>
      <c r="Y37" s="50">
        <v>1.22846249364503E-2</v>
      </c>
      <c r="Z37" s="50">
        <v>0</v>
      </c>
      <c r="AA37" s="50">
        <v>2.71320307708234E-3</v>
      </c>
      <c r="AB37" s="50">
        <v>1.4997828013532701E-2</v>
      </c>
      <c r="AC37" s="50">
        <f>Table16[[#This Row],[PM10_TOTEX]]*$A$15/Table16[[#This Row],[Total VMT]]</f>
        <v>2.0481467353330048E-3</v>
      </c>
      <c r="AD37" s="50">
        <v>5.8581085244308197E-2</v>
      </c>
      <c r="AE37" s="50">
        <v>6.5600009528908196E-2</v>
      </c>
      <c r="AF37" s="50">
        <v>0.13917892278674901</v>
      </c>
      <c r="AG37" s="50">
        <f>Table16[[#This Row],[PM10_TOTAL]]*$A$15/Table16[[#This Row],[Total VMT]]</f>
        <v>1.9006675905046563E-2</v>
      </c>
      <c r="AH37" s="50">
        <v>2328.5968501002299</v>
      </c>
      <c r="AI37" s="50">
        <v>0</v>
      </c>
      <c r="AJ37" s="50">
        <v>84.082877533277994</v>
      </c>
      <c r="AK37" s="50">
        <v>2412.6797276335101</v>
      </c>
      <c r="AL37" s="50">
        <f>Table16[[#This Row],[CO2_TOTEX]]*$A$15/Table16[[#This Row],[Total VMT]]</f>
        <v>329.48251594150224</v>
      </c>
      <c r="AM37" s="50">
        <v>3.5555493634354299E-2</v>
      </c>
      <c r="AN37" s="50">
        <v>0</v>
      </c>
      <c r="AO37" s="50">
        <v>9.6741204933508504E-2</v>
      </c>
      <c r="AP37" s="50">
        <v>0.132296698567862</v>
      </c>
      <c r="AQ37" s="50">
        <v>5.7937546029277302E-2</v>
      </c>
      <c r="AR37" s="50">
        <v>0</v>
      </c>
      <c r="AS37" s="50">
        <v>3.7551186919505999E-2</v>
      </c>
      <c r="AT37" s="50">
        <v>9.5488732948783406E-2</v>
      </c>
      <c r="AU37" s="50">
        <v>0.15493958337997099</v>
      </c>
      <c r="AV37" s="50">
        <v>0</v>
      </c>
      <c r="AW37" s="50">
        <v>0.49011184726331802</v>
      </c>
      <c r="AX37" s="50">
        <v>0.64505143064328996</v>
      </c>
      <c r="AY37" s="50">
        <v>0.55959349879724196</v>
      </c>
      <c r="AZ37" s="50">
        <v>0.15683386570550001</v>
      </c>
      <c r="BA37" s="50">
        <v>0.44439874242328098</v>
      </c>
      <c r="BB37" s="50">
        <v>1.8058775375693099</v>
      </c>
      <c r="BC37" s="50">
        <f>Table16[[#This Row],[ROG_TOTEX]]*$A$15/Table16[[#This Row],[Total VMT]]</f>
        <v>8.8090087484790594E-2</v>
      </c>
      <c r="BD37" s="50">
        <v>0.226087476360225</v>
      </c>
      <c r="BE37" s="50">
        <v>0</v>
      </c>
      <c r="BF37" s="50">
        <v>0.53661078129486295</v>
      </c>
      <c r="BG37" s="50">
        <v>0.76269825765508803</v>
      </c>
      <c r="BH37" s="50">
        <v>0.55959349879724196</v>
      </c>
      <c r="BI37" s="50">
        <v>0.156833865705435</v>
      </c>
      <c r="BJ37" s="50">
        <v>0.44439874242309901</v>
      </c>
      <c r="BK37" s="50">
        <v>1.92352436458086</v>
      </c>
      <c r="BL37" s="50">
        <v>8.4948402426545808</v>
      </c>
      <c r="BM37" s="50">
        <v>0</v>
      </c>
      <c r="BN37" s="50">
        <v>4.8258042965463801</v>
      </c>
      <c r="BO37" s="50">
        <v>13.320644539200901</v>
      </c>
      <c r="BP37" s="50">
        <v>2.3020550557640199E-2</v>
      </c>
      <c r="BQ37" s="50">
        <v>0</v>
      </c>
      <c r="BR37" s="50">
        <v>8.3124484738669095E-4</v>
      </c>
      <c r="BS37" s="50">
        <v>2.3851795405026899E-2</v>
      </c>
      <c r="BT37" s="50">
        <v>0.26851590788503199</v>
      </c>
      <c r="BU37" s="50">
        <v>254.41406270569999</v>
      </c>
    </row>
    <row r="38" spans="1:73" x14ac:dyDescent="0.35">
      <c r="A38" s="50" t="s">
        <v>247</v>
      </c>
      <c r="B38" s="50">
        <v>2026</v>
      </c>
      <c r="C38" s="50" t="s">
        <v>252</v>
      </c>
      <c r="D38" s="50" t="s">
        <v>249</v>
      </c>
      <c r="E38" s="50" t="s">
        <v>249</v>
      </c>
      <c r="F38" s="50" t="s">
        <v>253</v>
      </c>
      <c r="G38" s="50">
        <v>1129979.0494508599</v>
      </c>
      <c r="H38" s="50">
        <v>41309843.471693702</v>
      </c>
      <c r="I38" s="50">
        <v>41309843.471693702</v>
      </c>
      <c r="J38" s="50">
        <v>0</v>
      </c>
      <c r="K38" s="50">
        <v>5288581.5856571402</v>
      </c>
      <c r="L38" s="50">
        <v>0</v>
      </c>
      <c r="M38" s="50">
        <v>2.45443586817979</v>
      </c>
      <c r="N38" s="50">
        <v>0</v>
      </c>
      <c r="O38" s="50">
        <v>1.72864095344638</v>
      </c>
      <c r="P38" s="50">
        <v>4.1830768216261696</v>
      </c>
      <c r="Q38" s="50">
        <f>Table16[[#This Row],[NOx_TOTEX]]*$A$15/Table16[[#This Row],[Total VMT]]</f>
        <v>9.1862477015368579E-2</v>
      </c>
      <c r="R38" s="50">
        <v>5.2905459161180703E-2</v>
      </c>
      <c r="S38" s="50">
        <v>0</v>
      </c>
      <c r="T38" s="50">
        <v>1.0883922302473901E-2</v>
      </c>
      <c r="U38" s="50">
        <v>6.3789381463654704E-2</v>
      </c>
      <c r="V38" s="50">
        <v>9.1072615422728098E-2</v>
      </c>
      <c r="W38" s="50">
        <v>0.13729616663165101</v>
      </c>
      <c r="X38" s="50">
        <v>0.29215816351803398</v>
      </c>
      <c r="Y38" s="50">
        <v>5.7539513978218403E-2</v>
      </c>
      <c r="Z38" s="50">
        <v>0</v>
      </c>
      <c r="AA38" s="50">
        <v>1.18372585625447E-2</v>
      </c>
      <c r="AB38" s="50">
        <v>6.9376772540763104E-2</v>
      </c>
      <c r="AC38" s="50">
        <f>Table16[[#This Row],[PM10_TOTEX]]*$A$15/Table16[[#This Row],[Total VMT]]</f>
        <v>1.5235489197754576E-3</v>
      </c>
      <c r="AD38" s="50">
        <v>0.364290461690912</v>
      </c>
      <c r="AE38" s="50">
        <v>0.39227476180471799</v>
      </c>
      <c r="AF38" s="50">
        <v>0.82594199603639396</v>
      </c>
      <c r="AG38" s="50">
        <f>Table16[[#This Row],[PM10_TOTAL]]*$A$15/Table16[[#This Row],[Total VMT]]</f>
        <v>1.813810285162902E-2</v>
      </c>
      <c r="AH38" s="50">
        <v>14809.3501347493</v>
      </c>
      <c r="AI38" s="50">
        <v>0</v>
      </c>
      <c r="AJ38" s="50">
        <v>482.63683938775199</v>
      </c>
      <c r="AK38" s="50">
        <v>15291.9869741371</v>
      </c>
      <c r="AL38" s="50">
        <f>Table16[[#This Row],[CO2_TOTEX]]*$A$15/Table16[[#This Row],[Total VMT]]</f>
        <v>335.81974748072764</v>
      </c>
      <c r="AM38" s="50">
        <v>0.107302437587582</v>
      </c>
      <c r="AN38" s="50">
        <v>0</v>
      </c>
      <c r="AO38" s="50">
        <v>0.43399696433600099</v>
      </c>
      <c r="AP38" s="50">
        <v>0.54129940192358394</v>
      </c>
      <c r="AQ38" s="50">
        <v>0.233782045911653</v>
      </c>
      <c r="AR38" s="50">
        <v>0</v>
      </c>
      <c r="AS38" s="50">
        <v>0.20439961950445801</v>
      </c>
      <c r="AT38" s="50">
        <v>0.43818166541611098</v>
      </c>
      <c r="AU38" s="50">
        <v>0.40613645224240902</v>
      </c>
      <c r="AV38" s="50">
        <v>0</v>
      </c>
      <c r="AW38" s="50">
        <v>1.9720189819602101</v>
      </c>
      <c r="AX38" s="50">
        <v>2.3781554342026201</v>
      </c>
      <c r="AY38" s="50">
        <v>1.5997423577119201</v>
      </c>
      <c r="AZ38" s="50">
        <v>0.44049011009922001</v>
      </c>
      <c r="BA38" s="50">
        <v>1.2151370565157</v>
      </c>
      <c r="BB38" s="50">
        <v>5.6335249585294704</v>
      </c>
      <c r="BC38" s="50">
        <f>Table16[[#This Row],[ROG_TOTEX]]*$A$15/Table16[[#This Row],[Total VMT]]</f>
        <v>5.2225492915639202E-2</v>
      </c>
      <c r="BD38" s="50">
        <v>0.59263335774046899</v>
      </c>
      <c r="BE38" s="50">
        <v>0</v>
      </c>
      <c r="BF38" s="50">
        <v>2.1591125628706398</v>
      </c>
      <c r="BG38" s="50">
        <v>2.7517459206111101</v>
      </c>
      <c r="BH38" s="50">
        <v>1.5997423577119201</v>
      </c>
      <c r="BI38" s="50">
        <v>0.44049011009903899</v>
      </c>
      <c r="BJ38" s="50">
        <v>1.2151370565152</v>
      </c>
      <c r="BK38" s="50">
        <v>6.0071154449372797</v>
      </c>
      <c r="BL38" s="50">
        <v>32.683579816052898</v>
      </c>
      <c r="BM38" s="50">
        <v>0</v>
      </c>
      <c r="BN38" s="50">
        <v>19.402640438040201</v>
      </c>
      <c r="BO38" s="50">
        <v>52.086220254093199</v>
      </c>
      <c r="BP38" s="50">
        <v>0.14640550316303999</v>
      </c>
      <c r="BQ38" s="50">
        <v>0</v>
      </c>
      <c r="BR38" s="50">
        <v>4.7713565195397403E-3</v>
      </c>
      <c r="BS38" s="50">
        <v>0.15117685968257899</v>
      </c>
      <c r="BT38" s="50">
        <v>1.7232924404199901</v>
      </c>
      <c r="BU38" s="50">
        <v>1612.52091952912</v>
      </c>
    </row>
    <row r="39" spans="1:73" x14ac:dyDescent="0.35">
      <c r="A39" s="50" t="s">
        <v>247</v>
      </c>
      <c r="B39" s="50">
        <v>2027</v>
      </c>
      <c r="C39" s="50" t="s">
        <v>248</v>
      </c>
      <c r="D39" s="50" t="s">
        <v>249</v>
      </c>
      <c r="E39" s="50" t="s">
        <v>249</v>
      </c>
      <c r="F39" s="50" t="s">
        <v>253</v>
      </c>
      <c r="G39" s="50">
        <v>2197108.3951985599</v>
      </c>
      <c r="H39" s="50">
        <v>79721323.708215401</v>
      </c>
      <c r="I39" s="50">
        <v>79721323.708215401</v>
      </c>
      <c r="J39" s="50">
        <v>0</v>
      </c>
      <c r="K39" s="50">
        <v>10171492.861631099</v>
      </c>
      <c r="L39" s="50">
        <v>0</v>
      </c>
      <c r="M39" s="50">
        <v>2.9195574733353298</v>
      </c>
      <c r="N39" s="50">
        <v>0</v>
      </c>
      <c r="O39" s="50">
        <v>2.5974465387427998</v>
      </c>
      <c r="P39" s="50">
        <v>5.5170040120781403</v>
      </c>
      <c r="Q39" s="50">
        <f>Table16[[#This Row],[NOx_TOTEX]]*$A$15/Table16[[#This Row],[Total VMT]]</f>
        <v>6.278048396455993E-2</v>
      </c>
      <c r="R39" s="50">
        <v>9.4067580416559896E-2</v>
      </c>
      <c r="S39" s="50">
        <v>0</v>
      </c>
      <c r="T39" s="50">
        <v>1.99956239061162E-2</v>
      </c>
      <c r="U39" s="50">
        <v>0.114063204322676</v>
      </c>
      <c r="V39" s="50">
        <v>0.17575543369086</v>
      </c>
      <c r="W39" s="50">
        <v>0.22521238685373501</v>
      </c>
      <c r="X39" s="50">
        <v>0.51503102486727204</v>
      </c>
      <c r="Y39" s="50">
        <v>0.102307076511441</v>
      </c>
      <c r="Z39" s="50">
        <v>0</v>
      </c>
      <c r="AA39" s="50">
        <v>2.1747065416140899E-2</v>
      </c>
      <c r="AB39" s="50">
        <v>0.124054141927582</v>
      </c>
      <c r="AC39" s="50">
        <f>Table16[[#This Row],[PM10_TOTEX]]*$A$15/Table16[[#This Row],[Total VMT]]</f>
        <v>1.4116681900124552E-3</v>
      </c>
      <c r="AD39" s="50">
        <v>0.70302173476344298</v>
      </c>
      <c r="AE39" s="50">
        <v>0.64346396243924397</v>
      </c>
      <c r="AF39" s="50">
        <v>1.47053983913027</v>
      </c>
      <c r="AG39" s="50">
        <f>Table16[[#This Row],[PM10_TOTAL]]*$A$15/Table16[[#This Row],[Total VMT]]</f>
        <v>1.6733937946691646E-2</v>
      </c>
      <c r="AH39" s="50">
        <v>22887.769497326801</v>
      </c>
      <c r="AI39" s="50">
        <v>0</v>
      </c>
      <c r="AJ39" s="50">
        <v>738.18308799743897</v>
      </c>
      <c r="AK39" s="50">
        <v>23625.952585324201</v>
      </c>
      <c r="AL39" s="50">
        <f>Table16[[#This Row],[CO2_TOTEX]]*$A$15/Table16[[#This Row],[Total VMT]]</f>
        <v>268.85040035917797</v>
      </c>
      <c r="AM39" s="50">
        <v>0.159834007924917</v>
      </c>
      <c r="AN39" s="50">
        <v>0</v>
      </c>
      <c r="AO39" s="50">
        <v>0.69589141181605796</v>
      </c>
      <c r="AP39" s="50">
        <v>0.85572541974097505</v>
      </c>
      <c r="AQ39" s="50">
        <v>0.35844818687627</v>
      </c>
      <c r="AR39" s="50">
        <v>0</v>
      </c>
      <c r="AS39" s="50">
        <v>0.34696532076101999</v>
      </c>
      <c r="AT39" s="50">
        <v>0.70541350763729105</v>
      </c>
      <c r="AU39" s="50">
        <v>0.58465759269149498</v>
      </c>
      <c r="AV39" s="50">
        <v>0</v>
      </c>
      <c r="AW39" s="50">
        <v>3.1240275294187998</v>
      </c>
      <c r="AX39" s="50">
        <v>3.7086851221103001</v>
      </c>
      <c r="AY39" s="50">
        <v>3.3181473302669602</v>
      </c>
      <c r="AZ39" s="50">
        <v>0.94189994298284296</v>
      </c>
      <c r="BA39" s="50">
        <v>2.5539655158614298</v>
      </c>
      <c r="BB39" s="50">
        <v>10.522697911221499</v>
      </c>
      <c r="BC39" s="50">
        <f>Table16[[#This Row],[ROG_TOTEX]]*$A$15/Table16[[#This Row],[Total VMT]]</f>
        <v>4.2202805422746889E-2</v>
      </c>
      <c r="BD39" s="50">
        <v>0.85313098682019495</v>
      </c>
      <c r="BE39" s="50">
        <v>0</v>
      </c>
      <c r="BF39" s="50">
        <v>3.42041691648279</v>
      </c>
      <c r="BG39" s="50">
        <v>4.2735479033029797</v>
      </c>
      <c r="BH39" s="50">
        <v>3.3181473302669602</v>
      </c>
      <c r="BI39" s="50">
        <v>0.94189994298245605</v>
      </c>
      <c r="BJ39" s="50">
        <v>2.55396551586038</v>
      </c>
      <c r="BK39" s="50">
        <v>11.087560692412699</v>
      </c>
      <c r="BL39" s="50">
        <v>54.321891913912602</v>
      </c>
      <c r="BM39" s="50">
        <v>0</v>
      </c>
      <c r="BN39" s="50">
        <v>31.8939414236159</v>
      </c>
      <c r="BO39" s="50">
        <v>86.215833337528494</v>
      </c>
      <c r="BP39" s="50">
        <v>0.226268903027223</v>
      </c>
      <c r="BQ39" s="50">
        <v>0</v>
      </c>
      <c r="BR39" s="50">
        <v>7.2976913531891899E-3</v>
      </c>
      <c r="BS39" s="50">
        <v>0.233566594380413</v>
      </c>
      <c r="BT39" s="50">
        <v>3.2757389680520599</v>
      </c>
      <c r="BU39" s="50">
        <v>2491.3271801808</v>
      </c>
    </row>
    <row r="40" spans="1:73" x14ac:dyDescent="0.35">
      <c r="A40" s="50" t="s">
        <v>247</v>
      </c>
      <c r="B40" s="50">
        <v>2027</v>
      </c>
      <c r="C40" s="50" t="s">
        <v>251</v>
      </c>
      <c r="D40" s="50" t="s">
        <v>249</v>
      </c>
      <c r="E40" s="50" t="s">
        <v>249</v>
      </c>
      <c r="F40" s="50" t="s">
        <v>253</v>
      </c>
      <c r="G40" s="50">
        <v>202253.57343524101</v>
      </c>
      <c r="H40" s="50">
        <v>6484157.6075732801</v>
      </c>
      <c r="I40" s="50">
        <v>6484157.6075732801</v>
      </c>
      <c r="J40" s="50">
        <v>0</v>
      </c>
      <c r="K40" s="50">
        <v>896512.77753618197</v>
      </c>
      <c r="L40" s="50">
        <v>0</v>
      </c>
      <c r="M40" s="50">
        <v>0.65102224336076897</v>
      </c>
      <c r="N40" s="50">
        <v>0</v>
      </c>
      <c r="O40" s="50">
        <v>0.332324617575666</v>
      </c>
      <c r="P40" s="50">
        <v>0.98334686093643497</v>
      </c>
      <c r="Q40" s="50">
        <f>Table16[[#This Row],[NOx_TOTEX]]*$A$15/Table16[[#This Row],[Total VMT]]</f>
        <v>0.13757801337165262</v>
      </c>
      <c r="R40" s="50">
        <v>1.03868041764079E-2</v>
      </c>
      <c r="S40" s="50">
        <v>0</v>
      </c>
      <c r="T40" s="50">
        <v>2.3174673676658402E-3</v>
      </c>
      <c r="U40" s="50">
        <v>1.2704271544073701E-2</v>
      </c>
      <c r="V40" s="50">
        <v>1.42951205452888E-2</v>
      </c>
      <c r="W40" s="50">
        <v>2.2399968540302701E-2</v>
      </c>
      <c r="X40" s="50">
        <v>4.9399360629665399E-2</v>
      </c>
      <c r="Y40" s="50">
        <v>1.1296597242954599E-2</v>
      </c>
      <c r="Z40" s="50">
        <v>0</v>
      </c>
      <c r="AA40" s="50">
        <v>2.5204572100891299E-3</v>
      </c>
      <c r="AB40" s="50">
        <v>1.38170544530437E-2</v>
      </c>
      <c r="AC40" s="50">
        <f>Table16[[#This Row],[PM10_TOTEX]]*$A$15/Table16[[#This Row],[Total VMT]]</f>
        <v>1.9331153408955429E-3</v>
      </c>
      <c r="AD40" s="50">
        <v>5.7180482181155498E-2</v>
      </c>
      <c r="AE40" s="50">
        <v>6.3999910115150702E-2</v>
      </c>
      <c r="AF40" s="50">
        <v>0.13499744674934999</v>
      </c>
      <c r="AG40" s="50">
        <f>Table16[[#This Row],[PM10_TOTAL]]*$A$15/Table16[[#This Row],[Total VMT]]</f>
        <v>1.8887211900320087E-2</v>
      </c>
      <c r="AH40" s="50">
        <v>2233.1481688228801</v>
      </c>
      <c r="AI40" s="50">
        <v>0</v>
      </c>
      <c r="AJ40" s="50">
        <v>80.560993151718407</v>
      </c>
      <c r="AK40" s="50">
        <v>2313.7091619746002</v>
      </c>
      <c r="AL40" s="50">
        <f>Table16[[#This Row],[CO2_TOTEX]]*$A$15/Table16[[#This Row],[Total VMT]]</f>
        <v>323.70623497097137</v>
      </c>
      <c r="AM40" s="50">
        <v>3.1194658302265799E-2</v>
      </c>
      <c r="AN40" s="50">
        <v>0</v>
      </c>
      <c r="AO40" s="50">
        <v>8.8797710822714399E-2</v>
      </c>
      <c r="AP40" s="50">
        <v>0.11999236912498</v>
      </c>
      <c r="AQ40" s="50">
        <v>5.2382500752314799E-2</v>
      </c>
      <c r="AR40" s="50">
        <v>0</v>
      </c>
      <c r="AS40" s="50">
        <v>3.5748797132878297E-2</v>
      </c>
      <c r="AT40" s="50">
        <v>8.8131297885193194E-2</v>
      </c>
      <c r="AU40" s="50">
        <v>0.13464752009019901</v>
      </c>
      <c r="AV40" s="50">
        <v>0</v>
      </c>
      <c r="AW40" s="50">
        <v>0.44502759697628103</v>
      </c>
      <c r="AX40" s="50">
        <v>0.579675117066481</v>
      </c>
      <c r="AY40" s="50">
        <v>0.52771029581392803</v>
      </c>
      <c r="AZ40" s="50">
        <v>0.14581677255824299</v>
      </c>
      <c r="BA40" s="50">
        <v>0.41467178220658102</v>
      </c>
      <c r="BB40" s="50">
        <v>1.6678739676452301</v>
      </c>
      <c r="BC40" s="50">
        <f>Table16[[#This Row],[ROG_TOTEX]]*$A$15/Table16[[#This Row],[Total VMT]]</f>
        <v>8.1101139562331712E-2</v>
      </c>
      <c r="BD40" s="50">
        <v>0.196477345241727</v>
      </c>
      <c r="BE40" s="50">
        <v>0</v>
      </c>
      <c r="BF40" s="50">
        <v>0.48724920208451</v>
      </c>
      <c r="BG40" s="50">
        <v>0.68372654732623805</v>
      </c>
      <c r="BH40" s="50">
        <v>0.52771029581392803</v>
      </c>
      <c r="BI40" s="50">
        <v>0.14581677255818301</v>
      </c>
      <c r="BJ40" s="50">
        <v>0.41467178220641099</v>
      </c>
      <c r="BK40" s="50">
        <v>1.77192539790476</v>
      </c>
      <c r="BL40" s="50">
        <v>7.6824227387896498</v>
      </c>
      <c r="BM40" s="50">
        <v>0</v>
      </c>
      <c r="BN40" s="50">
        <v>4.4070836432384297</v>
      </c>
      <c r="BO40" s="50">
        <v>12.089506382028</v>
      </c>
      <c r="BP40" s="50">
        <v>2.20769431689628E-2</v>
      </c>
      <c r="BQ40" s="50">
        <v>0</v>
      </c>
      <c r="BR40" s="50">
        <v>7.9642743472019002E-4</v>
      </c>
      <c r="BS40" s="50">
        <v>2.2873370603683E-2</v>
      </c>
      <c r="BT40" s="50">
        <v>0.265101109793833</v>
      </c>
      <c r="BU40" s="50">
        <v>243.97774021781501</v>
      </c>
    </row>
    <row r="41" spans="1:73" x14ac:dyDescent="0.35">
      <c r="A41" s="50" t="s">
        <v>247</v>
      </c>
      <c r="B41" s="50">
        <v>2027</v>
      </c>
      <c r="C41" s="50" t="s">
        <v>252</v>
      </c>
      <c r="D41" s="50" t="s">
        <v>249</v>
      </c>
      <c r="E41" s="50" t="s">
        <v>249</v>
      </c>
      <c r="F41" s="50" t="s">
        <v>253</v>
      </c>
      <c r="G41" s="50">
        <v>1152289.58661073</v>
      </c>
      <c r="H41" s="50">
        <v>41832184.536757097</v>
      </c>
      <c r="I41" s="50">
        <v>41832184.536757097</v>
      </c>
      <c r="J41" s="50">
        <v>0</v>
      </c>
      <c r="K41" s="50">
        <v>5387703.3287283899</v>
      </c>
      <c r="L41" s="50">
        <v>0</v>
      </c>
      <c r="M41" s="50">
        <v>2.2827557744981899</v>
      </c>
      <c r="N41" s="50">
        <v>0</v>
      </c>
      <c r="O41" s="50">
        <v>1.6795368798296899</v>
      </c>
      <c r="P41" s="50">
        <v>3.96229265432788</v>
      </c>
      <c r="Q41" s="50">
        <f>Table16[[#This Row],[NOx_TOTEX]]*$A$15/Table16[[#This Row],[Total VMT]]</f>
        <v>8.5927438440562304E-2</v>
      </c>
      <c r="R41" s="50">
        <v>5.1116451486790102E-2</v>
      </c>
      <c r="S41" s="50">
        <v>0</v>
      </c>
      <c r="T41" s="50">
        <v>1.0682979525219301E-2</v>
      </c>
      <c r="U41" s="50">
        <v>6.1799431012009402E-2</v>
      </c>
      <c r="V41" s="50">
        <v>9.2224180351087204E-2</v>
      </c>
      <c r="W41" s="50">
        <v>0.13916337792665101</v>
      </c>
      <c r="X41" s="50">
        <v>0.29318698928974701</v>
      </c>
      <c r="Y41" s="50">
        <v>5.5593804901691302E-2</v>
      </c>
      <c r="Z41" s="50">
        <v>0</v>
      </c>
      <c r="AA41" s="50">
        <v>1.16187149580852E-2</v>
      </c>
      <c r="AB41" s="50">
        <v>6.7212519859776595E-2</v>
      </c>
      <c r="AC41" s="50">
        <f>Table16[[#This Row],[PM10_TOTEX]]*$A$15/Table16[[#This Row],[Total VMT]]</f>
        <v>1.4575903817648978E-3</v>
      </c>
      <c r="AD41" s="50">
        <v>0.36889672140434898</v>
      </c>
      <c r="AE41" s="50">
        <v>0.39760965121900299</v>
      </c>
      <c r="AF41" s="50">
        <v>0.83371889248312803</v>
      </c>
      <c r="AG41" s="50">
        <f>Table16[[#This Row],[PM10_TOTAL]]*$A$15/Table16[[#This Row],[Total VMT]]</f>
        <v>1.8080271968888648E-2</v>
      </c>
      <c r="AH41" s="50">
        <v>14678.2043189869</v>
      </c>
      <c r="AI41" s="50">
        <v>0</v>
      </c>
      <c r="AJ41" s="50">
        <v>480.434235341511</v>
      </c>
      <c r="AK41" s="50">
        <v>15158.6385543284</v>
      </c>
      <c r="AL41" s="50">
        <f>Table16[[#This Row],[CO2_TOTEX]]*$A$15/Table16[[#This Row],[Total VMT]]</f>
        <v>328.73467329503382</v>
      </c>
      <c r="AM41" s="50">
        <v>0.10160082881574301</v>
      </c>
      <c r="AN41" s="50">
        <v>0</v>
      </c>
      <c r="AO41" s="50">
        <v>0.42053517991397898</v>
      </c>
      <c r="AP41" s="50">
        <v>0.52213600872972299</v>
      </c>
      <c r="AQ41" s="50">
        <v>0.225680060259838</v>
      </c>
      <c r="AR41" s="50">
        <v>0</v>
      </c>
      <c r="AS41" s="50">
        <v>0.203308702121521</v>
      </c>
      <c r="AT41" s="50">
        <v>0.42898876238135902</v>
      </c>
      <c r="AU41" s="50">
        <v>0.37938044138343702</v>
      </c>
      <c r="AV41" s="50">
        <v>0</v>
      </c>
      <c r="AW41" s="50">
        <v>1.89481797141631</v>
      </c>
      <c r="AX41" s="50">
        <v>2.2741984127997501</v>
      </c>
      <c r="AY41" s="50">
        <v>1.6018993285157299</v>
      </c>
      <c r="AZ41" s="50">
        <v>0.43353120781759902</v>
      </c>
      <c r="BA41" s="50">
        <v>1.2178588050507899</v>
      </c>
      <c r="BB41" s="50">
        <v>5.5274877541838796</v>
      </c>
      <c r="BC41" s="50">
        <f>Table16[[#This Row],[ROG_TOTEX]]*$A$15/Table16[[#This Row],[Total VMT]]</f>
        <v>4.9318932538723152E-2</v>
      </c>
      <c r="BD41" s="50">
        <v>0.55359104950257398</v>
      </c>
      <c r="BE41" s="50">
        <v>0</v>
      </c>
      <c r="BF41" s="50">
        <v>2.0745871737864299</v>
      </c>
      <c r="BG41" s="50">
        <v>2.6281782232889999</v>
      </c>
      <c r="BH41" s="50">
        <v>1.6018993285157299</v>
      </c>
      <c r="BI41" s="50">
        <v>0.43353120781741999</v>
      </c>
      <c r="BJ41" s="50">
        <v>1.2178588050502901</v>
      </c>
      <c r="BK41" s="50">
        <v>5.8814675646724499</v>
      </c>
      <c r="BL41" s="50">
        <v>31.730627852969999</v>
      </c>
      <c r="BM41" s="50">
        <v>0</v>
      </c>
      <c r="BN41" s="50">
        <v>18.8725798588872</v>
      </c>
      <c r="BO41" s="50">
        <v>50.603207711857301</v>
      </c>
      <c r="BP41" s="50">
        <v>0.14510899325749199</v>
      </c>
      <c r="BQ41" s="50">
        <v>0</v>
      </c>
      <c r="BR41" s="50">
        <v>4.7495815361187996E-3</v>
      </c>
      <c r="BS41" s="50">
        <v>0.149858574793611</v>
      </c>
      <c r="BT41" s="50">
        <v>1.77336546626667</v>
      </c>
      <c r="BU41" s="50">
        <v>1598.45949527528</v>
      </c>
    </row>
    <row r="42" spans="1:73" x14ac:dyDescent="0.35">
      <c r="A42" s="50" t="s">
        <v>247</v>
      </c>
      <c r="B42" s="50">
        <v>2028</v>
      </c>
      <c r="C42" s="50" t="s">
        <v>248</v>
      </c>
      <c r="D42" s="50" t="s">
        <v>249</v>
      </c>
      <c r="E42" s="50" t="s">
        <v>249</v>
      </c>
      <c r="F42" s="50" t="s">
        <v>253</v>
      </c>
      <c r="G42" s="50">
        <v>2193417.4758880399</v>
      </c>
      <c r="H42" s="50">
        <v>79531416.2903703</v>
      </c>
      <c r="I42" s="50">
        <v>79531416.2903703</v>
      </c>
      <c r="J42" s="50">
        <v>0</v>
      </c>
      <c r="K42" s="50">
        <v>10154569.499205301</v>
      </c>
      <c r="L42" s="50">
        <v>0</v>
      </c>
      <c r="M42" s="50">
        <v>2.7210797662146602</v>
      </c>
      <c r="N42" s="50">
        <v>0</v>
      </c>
      <c r="O42" s="50">
        <v>2.5006702618125898</v>
      </c>
      <c r="P42" s="50">
        <v>5.2217500280272597</v>
      </c>
      <c r="Q42" s="50">
        <f>Table16[[#This Row],[NOx_TOTEX]]*$A$15/Table16[[#This Row],[Total VMT]]</f>
        <v>5.9562541699002526E-2</v>
      </c>
      <c r="R42" s="50">
        <v>8.8626484918602103E-2</v>
      </c>
      <c r="S42" s="50">
        <v>0</v>
      </c>
      <c r="T42" s="50">
        <v>1.9099553180625801E-2</v>
      </c>
      <c r="U42" s="50">
        <v>0.107726038099228</v>
      </c>
      <c r="V42" s="50">
        <v>0.175336759501422</v>
      </c>
      <c r="W42" s="50">
        <v>0.22465768685008899</v>
      </c>
      <c r="X42" s="50">
        <v>0.50772048445074003</v>
      </c>
      <c r="Y42" s="50">
        <v>9.6389388707092793E-2</v>
      </c>
      <c r="Z42" s="50">
        <v>0</v>
      </c>
      <c r="AA42" s="50">
        <v>2.0772506743892302E-2</v>
      </c>
      <c r="AB42" s="50">
        <v>0.117161895450985</v>
      </c>
      <c r="AC42" s="50">
        <f>Table16[[#This Row],[PM10_TOTEX]]*$A$15/Table16[[#This Row],[Total VMT]]</f>
        <v>1.336421744793839E-3</v>
      </c>
      <c r="AD42" s="50">
        <v>0.70134703800569098</v>
      </c>
      <c r="AE42" s="50">
        <v>0.64187910528597003</v>
      </c>
      <c r="AF42" s="50">
        <v>1.46038803874264</v>
      </c>
      <c r="AG42" s="50">
        <f>Table16[[#This Row],[PM10_TOTAL]]*$A$15/Table16[[#This Row],[Total VMT]]</f>
        <v>1.6658097953263212E-2</v>
      </c>
      <c r="AH42" s="50">
        <v>22402.694606240599</v>
      </c>
      <c r="AI42" s="50">
        <v>0</v>
      </c>
      <c r="AJ42" s="50">
        <v>721.66188925395704</v>
      </c>
      <c r="AK42" s="50">
        <v>23124.356495494601</v>
      </c>
      <c r="AL42" s="50">
        <f>Table16[[#This Row],[CO2_TOTEX]]*$A$15/Table16[[#This Row],[Total VMT]]</f>
        <v>263.7708508895912</v>
      </c>
      <c r="AM42" s="50">
        <v>0.14809701727396599</v>
      </c>
      <c r="AN42" s="50">
        <v>0</v>
      </c>
      <c r="AO42" s="50">
        <v>0.65868428657336398</v>
      </c>
      <c r="AP42" s="50">
        <v>0.80678130384733004</v>
      </c>
      <c r="AQ42" s="50">
        <v>0.34504328072246099</v>
      </c>
      <c r="AR42" s="50">
        <v>0</v>
      </c>
      <c r="AS42" s="50">
        <v>0.33881032275477502</v>
      </c>
      <c r="AT42" s="50">
        <v>0.68385360347723601</v>
      </c>
      <c r="AU42" s="50">
        <v>0.53293322686756395</v>
      </c>
      <c r="AV42" s="50">
        <v>0</v>
      </c>
      <c r="AW42" s="50">
        <v>2.9316376774749502</v>
      </c>
      <c r="AX42" s="50">
        <v>3.4645709043425201</v>
      </c>
      <c r="AY42" s="50">
        <v>3.2405838509012499</v>
      </c>
      <c r="AZ42" s="50">
        <v>0.90081797507436301</v>
      </c>
      <c r="BA42" s="50">
        <v>2.4938552255189501</v>
      </c>
      <c r="BB42" s="50">
        <v>10.099827955837</v>
      </c>
      <c r="BC42" s="50">
        <f>Table16[[#This Row],[ROG_TOTEX]]*$A$15/Table16[[#This Row],[Total VMT]]</f>
        <v>3.9519059290743772E-2</v>
      </c>
      <c r="BD42" s="50">
        <v>0.77765491362857697</v>
      </c>
      <c r="BE42" s="50">
        <v>0</v>
      </c>
      <c r="BF42" s="50">
        <v>3.2097742451389801</v>
      </c>
      <c r="BG42" s="50">
        <v>3.9874291587675601</v>
      </c>
      <c r="BH42" s="50">
        <v>3.2405838509012499</v>
      </c>
      <c r="BI42" s="50">
        <v>0.90081797507399297</v>
      </c>
      <c r="BJ42" s="50">
        <v>2.4938552255179198</v>
      </c>
      <c r="BK42" s="50">
        <v>10.622686210260699</v>
      </c>
      <c r="BL42" s="50">
        <v>51.963823832191103</v>
      </c>
      <c r="BM42" s="50">
        <v>0</v>
      </c>
      <c r="BN42" s="50">
        <v>30.321865825739099</v>
      </c>
      <c r="BO42" s="50">
        <v>82.285689657930305</v>
      </c>
      <c r="BP42" s="50">
        <v>0.22147344388451701</v>
      </c>
      <c r="BQ42" s="50">
        <v>0</v>
      </c>
      <c r="BR42" s="50">
        <v>7.1343624837325601E-3</v>
      </c>
      <c r="BS42" s="50">
        <v>0.22860780636825001</v>
      </c>
      <c r="BT42" s="50">
        <v>3.33208729208084</v>
      </c>
      <c r="BU42" s="50">
        <v>2438.4344992380102</v>
      </c>
    </row>
    <row r="43" spans="1:73" x14ac:dyDescent="0.35">
      <c r="A43" s="50" t="s">
        <v>247</v>
      </c>
      <c r="B43" s="50">
        <v>2028</v>
      </c>
      <c r="C43" s="50" t="s">
        <v>251</v>
      </c>
      <c r="D43" s="50" t="s">
        <v>249</v>
      </c>
      <c r="E43" s="50" t="s">
        <v>249</v>
      </c>
      <c r="F43" s="50" t="s">
        <v>253</v>
      </c>
      <c r="G43" s="50">
        <v>198343.875036043</v>
      </c>
      <c r="H43" s="50">
        <v>6336103.1510688802</v>
      </c>
      <c r="I43" s="50">
        <v>6336103.1510688802</v>
      </c>
      <c r="J43" s="50">
        <v>0</v>
      </c>
      <c r="K43" s="50">
        <v>879165.21039414394</v>
      </c>
      <c r="L43" s="50">
        <v>0</v>
      </c>
      <c r="M43" s="50">
        <v>0.57261510172613395</v>
      </c>
      <c r="N43" s="50">
        <v>0</v>
      </c>
      <c r="O43" s="50">
        <v>0.30900708526460102</v>
      </c>
      <c r="P43" s="50">
        <v>0.88162218699073502</v>
      </c>
      <c r="Q43" s="50">
        <f>Table16[[#This Row],[NOx_TOTEX]]*$A$15/Table16[[#This Row],[Total VMT]]</f>
        <v>0.12622812549544229</v>
      </c>
      <c r="R43" s="50">
        <v>9.5136649219151603E-3</v>
      </c>
      <c r="S43" s="50">
        <v>0</v>
      </c>
      <c r="T43" s="50">
        <v>2.1509851389270502E-3</v>
      </c>
      <c r="U43" s="50">
        <v>1.16646500608422E-2</v>
      </c>
      <c r="V43" s="50">
        <v>1.39687163412137E-2</v>
      </c>
      <c r="W43" s="50">
        <v>2.1873589140773999E-2</v>
      </c>
      <c r="X43" s="50">
        <v>4.750695554283E-2</v>
      </c>
      <c r="Y43" s="50">
        <v>1.03469786377033E-2</v>
      </c>
      <c r="Z43" s="50">
        <v>0</v>
      </c>
      <c r="AA43" s="50">
        <v>2.3393925963513199E-3</v>
      </c>
      <c r="AB43" s="50">
        <v>1.26863712340546E-2</v>
      </c>
      <c r="AC43" s="50">
        <f>Table16[[#This Row],[PM10_TOTEX]]*$A$15/Table16[[#This Row],[Total VMT]]</f>
        <v>1.8163980941541824E-3</v>
      </c>
      <c r="AD43" s="50">
        <v>5.58748653648551E-2</v>
      </c>
      <c r="AE43" s="50">
        <v>6.2495968973640001E-2</v>
      </c>
      <c r="AF43" s="50">
        <v>0.13105720557254899</v>
      </c>
      <c r="AG43" s="50">
        <f>Table16[[#This Row],[PM10_TOTAL]]*$A$15/Table16[[#This Row],[Total VMT]]</f>
        <v>1.8764393224449949E-2</v>
      </c>
      <c r="AH43" s="50">
        <v>2144.9897845271198</v>
      </c>
      <c r="AI43" s="50">
        <v>0</v>
      </c>
      <c r="AJ43" s="50">
        <v>77.321794189340594</v>
      </c>
      <c r="AK43" s="50">
        <v>2222.3115787164602</v>
      </c>
      <c r="AL43" s="50">
        <f>Table16[[#This Row],[CO2_TOTEX]]*$A$15/Table16[[#This Row],[Total VMT]]</f>
        <v>318.18417116485722</v>
      </c>
      <c r="AM43" s="50">
        <v>2.7561692393115698E-2</v>
      </c>
      <c r="AN43" s="50">
        <v>0</v>
      </c>
      <c r="AO43" s="50">
        <v>8.1732030416511503E-2</v>
      </c>
      <c r="AP43" s="50">
        <v>0.109293722809627</v>
      </c>
      <c r="AQ43" s="50">
        <v>4.7580748462847697E-2</v>
      </c>
      <c r="AR43" s="50">
        <v>0</v>
      </c>
      <c r="AS43" s="50">
        <v>3.4103679799133001E-2</v>
      </c>
      <c r="AT43" s="50">
        <v>8.1684428261980802E-2</v>
      </c>
      <c r="AU43" s="50">
        <v>0.117842283680709</v>
      </c>
      <c r="AV43" s="50">
        <v>0</v>
      </c>
      <c r="AW43" s="50">
        <v>0.40531136976044402</v>
      </c>
      <c r="AX43" s="50">
        <v>0.52315365344115405</v>
      </c>
      <c r="AY43" s="50">
        <v>0.51085429989477604</v>
      </c>
      <c r="AZ43" s="50">
        <v>0.13742849885755101</v>
      </c>
      <c r="BA43" s="50">
        <v>0.398249548897742</v>
      </c>
      <c r="BB43" s="50">
        <v>1.5696860010912199</v>
      </c>
      <c r="BC43" s="50">
        <f>Table16[[#This Row],[ROG_TOTEX]]*$A$15/Table16[[#This Row],[Total VMT]]</f>
        <v>7.4903633318682689E-2</v>
      </c>
      <c r="BD43" s="50">
        <v>0.171955183721898</v>
      </c>
      <c r="BE43" s="50">
        <v>0</v>
      </c>
      <c r="BF43" s="50">
        <v>0.44376493245222698</v>
      </c>
      <c r="BG43" s="50">
        <v>0.61572011617412603</v>
      </c>
      <c r="BH43" s="50">
        <v>0.51085429989477604</v>
      </c>
      <c r="BI43" s="50">
        <v>0.137428498857495</v>
      </c>
      <c r="BJ43" s="50">
        <v>0.39824954889757802</v>
      </c>
      <c r="BK43" s="50">
        <v>1.66225246382397</v>
      </c>
      <c r="BL43" s="50">
        <v>6.9987679703724099</v>
      </c>
      <c r="BM43" s="50">
        <v>0</v>
      </c>
      <c r="BN43" s="50">
        <v>4.0404161467754696</v>
      </c>
      <c r="BO43" s="50">
        <v>11.0391841171478</v>
      </c>
      <c r="BP43" s="50">
        <v>2.1205407788043199E-2</v>
      </c>
      <c r="BQ43" s="50">
        <v>0</v>
      </c>
      <c r="BR43" s="50">
        <v>7.6440465521824803E-4</v>
      </c>
      <c r="BS43" s="50">
        <v>2.1969812443261499E-2</v>
      </c>
      <c r="BT43" s="50">
        <v>0.26192537803218602</v>
      </c>
      <c r="BU43" s="50">
        <v>234.33997926187101</v>
      </c>
    </row>
    <row r="44" spans="1:73" x14ac:dyDescent="0.35">
      <c r="A44" s="50" t="s">
        <v>247</v>
      </c>
      <c r="B44" s="50">
        <v>2028</v>
      </c>
      <c r="C44" s="50" t="s">
        <v>252</v>
      </c>
      <c r="D44" s="50" t="s">
        <v>249</v>
      </c>
      <c r="E44" s="50" t="s">
        <v>249</v>
      </c>
      <c r="F44" s="50" t="s">
        <v>253</v>
      </c>
      <c r="G44" s="50">
        <v>1173914.9647182201</v>
      </c>
      <c r="H44" s="50">
        <v>42309247.764963798</v>
      </c>
      <c r="I44" s="50">
        <v>42309247.764963798</v>
      </c>
      <c r="J44" s="50">
        <v>0</v>
      </c>
      <c r="K44" s="50">
        <v>5482702.6219913997</v>
      </c>
      <c r="L44" s="50">
        <v>0</v>
      </c>
      <c r="M44" s="50">
        <v>2.1356014327106601</v>
      </c>
      <c r="N44" s="50">
        <v>0</v>
      </c>
      <c r="O44" s="50">
        <v>1.6402871571144899</v>
      </c>
      <c r="P44" s="50">
        <v>3.7758885898251502</v>
      </c>
      <c r="Q44" s="50">
        <f>Table16[[#This Row],[NOx_TOTEX]]*$A$15/Table16[[#This Row],[Total VMT]]</f>
        <v>8.0961720458597231E-2</v>
      </c>
      <c r="R44" s="50">
        <v>4.88261377870466E-2</v>
      </c>
      <c r="S44" s="50">
        <v>0</v>
      </c>
      <c r="T44" s="50">
        <v>1.0380028356816199E-2</v>
      </c>
      <c r="U44" s="50">
        <v>5.9206166143862801E-2</v>
      </c>
      <c r="V44" s="50">
        <v>9.3275924736043805E-2</v>
      </c>
      <c r="W44" s="50">
        <v>0.140889055824097</v>
      </c>
      <c r="X44" s="50">
        <v>0.29337114670400399</v>
      </c>
      <c r="Y44" s="50">
        <v>5.3102879782992302E-2</v>
      </c>
      <c r="Z44" s="50">
        <v>0</v>
      </c>
      <c r="AA44" s="50">
        <v>1.1289227920916901E-2</v>
      </c>
      <c r="AB44" s="50">
        <v>6.4392107703909199E-2</v>
      </c>
      <c r="AC44" s="50">
        <f>Table16[[#This Row],[PM10_TOTEX]]*$A$15/Table16[[#This Row],[Total VMT]]</f>
        <v>1.3806805205301869E-3</v>
      </c>
      <c r="AD44" s="50">
        <v>0.373103698944175</v>
      </c>
      <c r="AE44" s="50">
        <v>0.402540159497422</v>
      </c>
      <c r="AF44" s="50">
        <v>0.84003596614550702</v>
      </c>
      <c r="AG44" s="50">
        <f>Table16[[#This Row],[PM10_TOTAL]]*$A$15/Table16[[#This Row],[Total VMT]]</f>
        <v>1.801185481200587E-2</v>
      </c>
      <c r="AH44" s="50">
        <v>14554.9922831571</v>
      </c>
      <c r="AI44" s="50">
        <v>0</v>
      </c>
      <c r="AJ44" s="50">
        <v>478.50499026465297</v>
      </c>
      <c r="AK44" s="50">
        <v>15033.497273421701</v>
      </c>
      <c r="AL44" s="50">
        <f>Table16[[#This Row],[CO2_TOTEX]]*$A$15/Table16[[#This Row],[Total VMT]]</f>
        <v>322.34473417612497</v>
      </c>
      <c r="AM44" s="50">
        <v>9.6689720901236897E-2</v>
      </c>
      <c r="AN44" s="50">
        <v>0</v>
      </c>
      <c r="AO44" s="50">
        <v>0.40816159108125799</v>
      </c>
      <c r="AP44" s="50">
        <v>0.504851311982495</v>
      </c>
      <c r="AQ44" s="50">
        <v>0.218779118153725</v>
      </c>
      <c r="AR44" s="50">
        <v>0</v>
      </c>
      <c r="AS44" s="50">
        <v>0.202799886675745</v>
      </c>
      <c r="AT44" s="50">
        <v>0.42157900482947103</v>
      </c>
      <c r="AU44" s="50">
        <v>0.35619979300774102</v>
      </c>
      <c r="AV44" s="50">
        <v>0</v>
      </c>
      <c r="AW44" s="50">
        <v>1.8242976022778301</v>
      </c>
      <c r="AX44" s="50">
        <v>2.18049739528557</v>
      </c>
      <c r="AY44" s="50">
        <v>1.5878745315198199</v>
      </c>
      <c r="AZ44" s="50">
        <v>0.42332517499250599</v>
      </c>
      <c r="BA44" s="50">
        <v>1.2069028092920699</v>
      </c>
      <c r="BB44" s="50">
        <v>5.3985999110899696</v>
      </c>
      <c r="BC44" s="50">
        <f>Table16[[#This Row],[ROG_TOTEX]]*$A$15/Table16[[#This Row],[Total VMT]]</f>
        <v>4.6753715417748747E-2</v>
      </c>
      <c r="BD44" s="50">
        <v>0.519765901807408</v>
      </c>
      <c r="BE44" s="50">
        <v>0</v>
      </c>
      <c r="BF44" s="50">
        <v>1.99737624613408</v>
      </c>
      <c r="BG44" s="50">
        <v>2.5171421479414899</v>
      </c>
      <c r="BH44" s="50">
        <v>1.5878745315198199</v>
      </c>
      <c r="BI44" s="50">
        <v>0.42332517499233202</v>
      </c>
      <c r="BJ44" s="50">
        <v>1.2069028092915699</v>
      </c>
      <c r="BK44" s="50">
        <v>5.7352446637452301</v>
      </c>
      <c r="BL44" s="50">
        <v>30.9536035054393</v>
      </c>
      <c r="BM44" s="50">
        <v>0</v>
      </c>
      <c r="BN44" s="50">
        <v>18.4129352933424</v>
      </c>
      <c r="BO44" s="50">
        <v>49.366538798781797</v>
      </c>
      <c r="BP44" s="50">
        <v>0.14389091684378899</v>
      </c>
      <c r="BQ44" s="50">
        <v>0</v>
      </c>
      <c r="BR44" s="50">
        <v>4.7305089844111199E-3</v>
      </c>
      <c r="BS44" s="50">
        <v>0.14862142582820001</v>
      </c>
      <c r="BT44" s="50">
        <v>1.8186061419001001</v>
      </c>
      <c r="BU44" s="50">
        <v>1585.2635035640601</v>
      </c>
    </row>
    <row r="45" spans="1:73" x14ac:dyDescent="0.35">
      <c r="A45" s="50" t="s">
        <v>247</v>
      </c>
      <c r="B45" s="50">
        <v>2029</v>
      </c>
      <c r="C45" s="50" t="s">
        <v>248</v>
      </c>
      <c r="D45" s="50" t="s">
        <v>249</v>
      </c>
      <c r="E45" s="50" t="s">
        <v>249</v>
      </c>
      <c r="F45" s="50" t="s">
        <v>253</v>
      </c>
      <c r="G45" s="50">
        <v>2190629.4289730601</v>
      </c>
      <c r="H45" s="50">
        <v>79396761.904255494</v>
      </c>
      <c r="I45" s="50">
        <v>79396761.904255494</v>
      </c>
      <c r="J45" s="50">
        <v>0</v>
      </c>
      <c r="K45" s="50">
        <v>10142739.897567101</v>
      </c>
      <c r="L45" s="50">
        <v>0</v>
      </c>
      <c r="M45" s="50">
        <v>2.5584204664808299</v>
      </c>
      <c r="N45" s="50">
        <v>0</v>
      </c>
      <c r="O45" s="50">
        <v>2.4173885372380299</v>
      </c>
      <c r="P45" s="50">
        <v>4.9758090037188598</v>
      </c>
      <c r="Q45" s="50">
        <f>Table16[[#This Row],[NOx_TOTEX]]*$A$15/Table16[[#This Row],[Total VMT]]</f>
        <v>5.6853443172935676E-2</v>
      </c>
      <c r="R45" s="50">
        <v>8.3354063692469102E-2</v>
      </c>
      <c r="S45" s="50">
        <v>0</v>
      </c>
      <c r="T45" s="50">
        <v>1.8195542330724901E-2</v>
      </c>
      <c r="U45" s="50">
        <v>0.101549606023194</v>
      </c>
      <c r="V45" s="50">
        <v>0.175039897395662</v>
      </c>
      <c r="W45" s="50">
        <v>0.22425706397106199</v>
      </c>
      <c r="X45" s="50">
        <v>0.50084656738991995</v>
      </c>
      <c r="Y45" s="50">
        <v>9.0655149563342294E-2</v>
      </c>
      <c r="Z45" s="50">
        <v>0</v>
      </c>
      <c r="AA45" s="50">
        <v>1.9789312461883399E-2</v>
      </c>
      <c r="AB45" s="50">
        <v>0.110444462025225</v>
      </c>
      <c r="AC45" s="50">
        <f>Table16[[#This Row],[PM10_TOTEX]]*$A$15/Table16[[#This Row],[Total VMT]]</f>
        <v>1.2619350824807829E-3</v>
      </c>
      <c r="AD45" s="50">
        <v>0.70015958958265101</v>
      </c>
      <c r="AE45" s="50">
        <v>0.64073446848875104</v>
      </c>
      <c r="AF45" s="50">
        <v>1.45133852009662</v>
      </c>
      <c r="AG45" s="50">
        <f>Table16[[#This Row],[PM10_TOTAL]]*$A$15/Table16[[#This Row],[Total VMT]]</f>
        <v>1.6582950031911611E-2</v>
      </c>
      <c r="AH45" s="50">
        <v>21971.949897964299</v>
      </c>
      <c r="AI45" s="50">
        <v>0</v>
      </c>
      <c r="AJ45" s="50">
        <v>706.62091706651597</v>
      </c>
      <c r="AK45" s="50">
        <v>22678.570815030798</v>
      </c>
      <c r="AL45" s="50">
        <f>Table16[[#This Row],[CO2_TOTEX]]*$A$15/Table16[[#This Row],[Total VMT]]</f>
        <v>259.1246641726205</v>
      </c>
      <c r="AM45" s="50">
        <v>0.13828514130151701</v>
      </c>
      <c r="AN45" s="50">
        <v>0</v>
      </c>
      <c r="AO45" s="50">
        <v>0.625016919706611</v>
      </c>
      <c r="AP45" s="50">
        <v>0.76330206100812903</v>
      </c>
      <c r="AQ45" s="50">
        <v>0.33403171923768998</v>
      </c>
      <c r="AR45" s="50">
        <v>0</v>
      </c>
      <c r="AS45" s="50">
        <v>0.33169438330221002</v>
      </c>
      <c r="AT45" s="50">
        <v>0.66572610253990006</v>
      </c>
      <c r="AU45" s="50">
        <v>0.48977966904853398</v>
      </c>
      <c r="AV45" s="50">
        <v>0</v>
      </c>
      <c r="AW45" s="50">
        <v>2.75906621835261</v>
      </c>
      <c r="AX45" s="50">
        <v>3.2488458874011399</v>
      </c>
      <c r="AY45" s="50">
        <v>3.1242860587159602</v>
      </c>
      <c r="AZ45" s="50">
        <v>0.85610476591056905</v>
      </c>
      <c r="BA45" s="50">
        <v>2.4003649659012001</v>
      </c>
      <c r="BB45" s="50">
        <v>9.6296016779288802</v>
      </c>
      <c r="BC45" s="50">
        <f>Table16[[#This Row],[ROG_TOTEX]]*$A$15/Table16[[#This Row],[Total VMT]]</f>
        <v>3.7121214841433402E-2</v>
      </c>
      <c r="BD45" s="50">
        <v>0.71468534335844802</v>
      </c>
      <c r="BE45" s="50">
        <v>0</v>
      </c>
      <c r="BF45" s="50">
        <v>3.0208302193499401</v>
      </c>
      <c r="BG45" s="50">
        <v>3.73551556270839</v>
      </c>
      <c r="BH45" s="50">
        <v>3.1242860587159602</v>
      </c>
      <c r="BI45" s="50">
        <v>0.856104765910218</v>
      </c>
      <c r="BJ45" s="50">
        <v>2.40036496590022</v>
      </c>
      <c r="BK45" s="50">
        <v>10.1162713532347</v>
      </c>
      <c r="BL45" s="50">
        <v>49.987536027217402</v>
      </c>
      <c r="BM45" s="50">
        <v>0</v>
      </c>
      <c r="BN45" s="50">
        <v>28.9228608697635</v>
      </c>
      <c r="BO45" s="50">
        <v>78.910396896980899</v>
      </c>
      <c r="BP45" s="50">
        <v>0.217215093911277</v>
      </c>
      <c r="BQ45" s="50">
        <v>0</v>
      </c>
      <c r="BR45" s="50">
        <v>6.9856671607692201E-3</v>
      </c>
      <c r="BS45" s="50">
        <v>0.22420076107204601</v>
      </c>
      <c r="BT45" s="50">
        <v>3.3843594045733099</v>
      </c>
      <c r="BU45" s="50">
        <v>2391.4269562293598</v>
      </c>
    </row>
    <row r="46" spans="1:73" x14ac:dyDescent="0.35">
      <c r="A46" s="50" t="s">
        <v>247</v>
      </c>
      <c r="B46" s="50">
        <v>2029</v>
      </c>
      <c r="C46" s="50" t="s">
        <v>251</v>
      </c>
      <c r="D46" s="50" t="s">
        <v>249</v>
      </c>
      <c r="E46" s="50" t="s">
        <v>249</v>
      </c>
      <c r="F46" s="50" t="s">
        <v>253</v>
      </c>
      <c r="G46" s="50">
        <v>194636.601099033</v>
      </c>
      <c r="H46" s="50">
        <v>6200665.4304759903</v>
      </c>
      <c r="I46" s="50">
        <v>6200665.4304759903</v>
      </c>
      <c r="J46" s="50">
        <v>0</v>
      </c>
      <c r="K46" s="50">
        <v>863052.88880683202</v>
      </c>
      <c r="L46" s="50">
        <v>0</v>
      </c>
      <c r="M46" s="50">
        <v>0.50188757470202605</v>
      </c>
      <c r="N46" s="50">
        <v>0</v>
      </c>
      <c r="O46" s="50">
        <v>0.287870552742999</v>
      </c>
      <c r="P46" s="50">
        <v>0.78975812744502605</v>
      </c>
      <c r="Q46" s="50">
        <f>Table16[[#This Row],[NOx_TOTEX]]*$A$15/Table16[[#This Row],[Total VMT]]</f>
        <v>0.11554513541802522</v>
      </c>
      <c r="R46" s="50">
        <v>8.7016281136023405E-3</v>
      </c>
      <c r="S46" s="50">
        <v>0</v>
      </c>
      <c r="T46" s="50">
        <v>1.9930631286608101E-3</v>
      </c>
      <c r="U46" s="50">
        <v>1.0694691242263099E-2</v>
      </c>
      <c r="V46" s="50">
        <v>1.3670127278543E-2</v>
      </c>
      <c r="W46" s="50">
        <v>2.13864393989441E-2</v>
      </c>
      <c r="X46" s="50">
        <v>4.57512579197503E-2</v>
      </c>
      <c r="Y46" s="50">
        <v>9.4638145177134998E-3</v>
      </c>
      <c r="Z46" s="50">
        <v>0</v>
      </c>
      <c r="AA46" s="50">
        <v>2.1676380012442399E-3</v>
      </c>
      <c r="AB46" s="50">
        <v>1.16314525189577E-2</v>
      </c>
      <c r="AC46" s="50">
        <f>Table16[[#This Row],[PM10_TOTEX]]*$A$15/Table16[[#This Row],[Total VMT]]</f>
        <v>1.7017333658333881E-3</v>
      </c>
      <c r="AD46" s="50">
        <v>5.4680509114172299E-2</v>
      </c>
      <c r="AE46" s="50">
        <v>6.1104112568411702E-2</v>
      </c>
      <c r="AF46" s="50">
        <v>0.127416074201541</v>
      </c>
      <c r="AG46" s="50">
        <f>Table16[[#This Row],[PM10_TOTAL]]*$A$15/Table16[[#This Row],[Total VMT]]</f>
        <v>1.8641539778360815E-2</v>
      </c>
      <c r="AH46" s="50">
        <v>2064.3189289238999</v>
      </c>
      <c r="AI46" s="50">
        <v>0</v>
      </c>
      <c r="AJ46" s="50">
        <v>74.307320462023895</v>
      </c>
      <c r="AK46" s="50">
        <v>2138.6262493859199</v>
      </c>
      <c r="AL46" s="50">
        <f>Table16[[#This Row],[CO2_TOTEX]]*$A$15/Table16[[#This Row],[Total VMT]]</f>
        <v>312.89055598992911</v>
      </c>
      <c r="AM46" s="50">
        <v>2.4322415135855101E-2</v>
      </c>
      <c r="AN46" s="50">
        <v>0</v>
      </c>
      <c r="AO46" s="50">
        <v>7.5280132162758404E-2</v>
      </c>
      <c r="AP46" s="50">
        <v>9.9602547298613495E-2</v>
      </c>
      <c r="AQ46" s="50">
        <v>4.3290816381067798E-2</v>
      </c>
      <c r="AR46" s="50">
        <v>0</v>
      </c>
      <c r="AS46" s="50">
        <v>3.2608539714400697E-2</v>
      </c>
      <c r="AT46" s="50">
        <v>7.5899356095468495E-2</v>
      </c>
      <c r="AU46" s="50">
        <v>0.102799948161258</v>
      </c>
      <c r="AV46" s="50">
        <v>0</v>
      </c>
      <c r="AW46" s="50">
        <v>0.36909604329512902</v>
      </c>
      <c r="AX46" s="50">
        <v>0.471895991456387</v>
      </c>
      <c r="AY46" s="50">
        <v>0.48467789492025698</v>
      </c>
      <c r="AZ46" s="50">
        <v>0.127770438739919</v>
      </c>
      <c r="BA46" s="50">
        <v>0.37397782535213098</v>
      </c>
      <c r="BB46" s="50">
        <v>1.4583221504686901</v>
      </c>
      <c r="BC46" s="50">
        <f>Table16[[#This Row],[ROG_TOTEX]]*$A$15/Table16[[#This Row],[Total VMT]]</f>
        <v>6.9040487639485462E-2</v>
      </c>
      <c r="BD46" s="50">
        <v>0.15000544304255101</v>
      </c>
      <c r="BE46" s="50">
        <v>0</v>
      </c>
      <c r="BF46" s="50">
        <v>0.40411370847567102</v>
      </c>
      <c r="BG46" s="50">
        <v>0.554119151518223</v>
      </c>
      <c r="BH46" s="50">
        <v>0.48467789492025698</v>
      </c>
      <c r="BI46" s="50">
        <v>0.12777043873986599</v>
      </c>
      <c r="BJ46" s="50">
        <v>0.37397782535197699</v>
      </c>
      <c r="BK46" s="50">
        <v>1.54054531053032</v>
      </c>
      <c r="BL46" s="50">
        <v>6.3804590795731002</v>
      </c>
      <c r="BM46" s="50">
        <v>0</v>
      </c>
      <c r="BN46" s="50">
        <v>3.7027347040639902</v>
      </c>
      <c r="BO46" s="50">
        <v>10.0831937836371</v>
      </c>
      <c r="BP46" s="50">
        <v>2.0407894251141302E-2</v>
      </c>
      <c r="BQ46" s="50">
        <v>0</v>
      </c>
      <c r="BR46" s="50">
        <v>7.3460351345281901E-4</v>
      </c>
      <c r="BS46" s="50">
        <v>2.11424977645941E-2</v>
      </c>
      <c r="BT46" s="50">
        <v>0.25917933397000897</v>
      </c>
      <c r="BU46" s="50">
        <v>225.515465846354</v>
      </c>
    </row>
    <row r="47" spans="1:73" x14ac:dyDescent="0.35">
      <c r="A47" s="50" t="s">
        <v>247</v>
      </c>
      <c r="B47" s="50">
        <v>2029</v>
      </c>
      <c r="C47" s="50" t="s">
        <v>252</v>
      </c>
      <c r="D47" s="50" t="s">
        <v>249</v>
      </c>
      <c r="E47" s="50" t="s">
        <v>249</v>
      </c>
      <c r="F47" s="50" t="s">
        <v>253</v>
      </c>
      <c r="G47" s="50">
        <v>1194154.6486345299</v>
      </c>
      <c r="H47" s="50">
        <v>42728007.739922397</v>
      </c>
      <c r="I47" s="50">
        <v>42728007.739922397</v>
      </c>
      <c r="J47" s="50">
        <v>0</v>
      </c>
      <c r="K47" s="50">
        <v>5570549.6753497599</v>
      </c>
      <c r="L47" s="50">
        <v>0</v>
      </c>
      <c r="M47" s="50">
        <v>2.00797338364527</v>
      </c>
      <c r="N47" s="50">
        <v>0</v>
      </c>
      <c r="O47" s="50">
        <v>1.6078615498956399</v>
      </c>
      <c r="P47" s="50">
        <v>3.6158349335409201</v>
      </c>
      <c r="Q47" s="50">
        <f>Table16[[#This Row],[NOx_TOTEX]]*$A$15/Table16[[#This Row],[Total VMT]]</f>
        <v>7.6770048211713723E-2</v>
      </c>
      <c r="R47" s="50">
        <v>4.6492707693821703E-2</v>
      </c>
      <c r="S47" s="50">
        <v>0</v>
      </c>
      <c r="T47" s="50">
        <v>1.0044934343843201E-2</v>
      </c>
      <c r="U47" s="50">
        <v>5.6537642037664898E-2</v>
      </c>
      <c r="V47" s="50">
        <v>9.41991324499626E-2</v>
      </c>
      <c r="W47" s="50">
        <v>0.142418281444218</v>
      </c>
      <c r="X47" s="50">
        <v>0.29315505593184499</v>
      </c>
      <c r="Y47" s="50">
        <v>5.0565061652404597E-2</v>
      </c>
      <c r="Z47" s="50">
        <v>0</v>
      </c>
      <c r="AA47" s="50">
        <v>1.09247826075375E-2</v>
      </c>
      <c r="AB47" s="50">
        <v>6.1489844259942202E-2</v>
      </c>
      <c r="AC47" s="50">
        <f>Table16[[#This Row],[PM10_TOTEX]]*$A$15/Table16[[#This Row],[Total VMT]]</f>
        <v>1.3055292609122941E-3</v>
      </c>
      <c r="AD47" s="50">
        <v>0.37679652979985001</v>
      </c>
      <c r="AE47" s="50">
        <v>0.40690937555490803</v>
      </c>
      <c r="AF47" s="50">
        <v>0.84519574961470101</v>
      </c>
      <c r="AG47" s="50">
        <f>Table16[[#This Row],[PM10_TOTAL]]*$A$15/Table16[[#This Row],[Total VMT]]</f>
        <v>1.794487846897224E-2</v>
      </c>
      <c r="AH47" s="50">
        <v>14434.1445800931</v>
      </c>
      <c r="AI47" s="50">
        <v>0</v>
      </c>
      <c r="AJ47" s="50">
        <v>476.57152032490001</v>
      </c>
      <c r="AK47" s="50">
        <v>14910.716100418</v>
      </c>
      <c r="AL47" s="50">
        <f>Table16[[#This Row],[CO2_TOTEX]]*$A$15/Table16[[#This Row],[Total VMT]]</f>
        <v>316.57871969816</v>
      </c>
      <c r="AM47" s="50">
        <v>9.2405660359975106E-2</v>
      </c>
      <c r="AN47" s="50">
        <v>0</v>
      </c>
      <c r="AO47" s="50">
        <v>0.39648463645790699</v>
      </c>
      <c r="AP47" s="50">
        <v>0.48889029681788199</v>
      </c>
      <c r="AQ47" s="50">
        <v>0.212756040700431</v>
      </c>
      <c r="AR47" s="50">
        <v>0</v>
      </c>
      <c r="AS47" s="50">
        <v>0.20261738357630599</v>
      </c>
      <c r="AT47" s="50">
        <v>0.41537342427673801</v>
      </c>
      <c r="AU47" s="50">
        <v>0.33587735915820899</v>
      </c>
      <c r="AV47" s="50">
        <v>0</v>
      </c>
      <c r="AW47" s="50">
        <v>1.75845473993017</v>
      </c>
      <c r="AX47" s="50">
        <v>2.0943320990883798</v>
      </c>
      <c r="AY47" s="50">
        <v>1.5501302264874299</v>
      </c>
      <c r="AZ47" s="50">
        <v>0.41069492107140598</v>
      </c>
      <c r="BA47" s="50">
        <v>1.1762632294511799</v>
      </c>
      <c r="BB47" s="50">
        <v>5.23142047609839</v>
      </c>
      <c r="BC47" s="50">
        <f>Table16[[#This Row],[ROG_TOTEX]]*$A$15/Table16[[#This Row],[Total VMT]]</f>
        <v>4.4466071923505567E-2</v>
      </c>
      <c r="BD47" s="50">
        <v>0.49011145403940098</v>
      </c>
      <c r="BE47" s="50">
        <v>0</v>
      </c>
      <c r="BF47" s="50">
        <v>1.9252865996496</v>
      </c>
      <c r="BG47" s="50">
        <v>2.4153980536890098</v>
      </c>
      <c r="BH47" s="50">
        <v>1.5501302264874299</v>
      </c>
      <c r="BI47" s="50">
        <v>0.41069492107123701</v>
      </c>
      <c r="BJ47" s="50">
        <v>1.1762632294506901</v>
      </c>
      <c r="BK47" s="50">
        <v>5.5524864306983703</v>
      </c>
      <c r="BL47" s="50">
        <v>30.307139639642799</v>
      </c>
      <c r="BM47" s="50">
        <v>0</v>
      </c>
      <c r="BN47" s="50">
        <v>18.005470353399701</v>
      </c>
      <c r="BO47" s="50">
        <v>48.312609993042599</v>
      </c>
      <c r="BP47" s="50">
        <v>0.14269621426655299</v>
      </c>
      <c r="BQ47" s="50">
        <v>0</v>
      </c>
      <c r="BR47" s="50">
        <v>4.7113946656324804E-3</v>
      </c>
      <c r="BS47" s="50">
        <v>0.14740760893218499</v>
      </c>
      <c r="BT47" s="50">
        <v>1.8589115852828499</v>
      </c>
      <c r="BU47" s="50">
        <v>1572.3163822823301</v>
      </c>
    </row>
    <row r="48" spans="1:73" x14ac:dyDescent="0.35">
      <c r="A48" s="52"/>
      <c r="B48" s="52"/>
      <c r="C48" s="52"/>
      <c r="D48" s="52" t="s">
        <v>254</v>
      </c>
      <c r="E48" s="52"/>
      <c r="F48" s="52"/>
      <c r="G48" s="52">
        <f t="shared" ref="G48:P48" si="0">SUM(G18:G47)</f>
        <v>17817505.273218576</v>
      </c>
      <c r="H48" s="52">
        <f t="shared" si="0"/>
        <v>642314142.26557863</v>
      </c>
      <c r="I48" s="52">
        <f t="shared" si="0"/>
        <v>642314142.26557863</v>
      </c>
      <c r="J48" s="52">
        <f t="shared" si="0"/>
        <v>0</v>
      </c>
      <c r="K48" s="52">
        <f t="shared" si="0"/>
        <v>82539107.979825944</v>
      </c>
      <c r="L48" s="52">
        <f t="shared" si="0"/>
        <v>0</v>
      </c>
      <c r="M48" s="52">
        <f t="shared" si="0"/>
        <v>29.895715796020404</v>
      </c>
      <c r="N48" s="52">
        <f t="shared" si="0"/>
        <v>0</v>
      </c>
      <c r="O48" s="52">
        <f t="shared" si="0"/>
        <v>23.192018164066582</v>
      </c>
      <c r="P48" s="52">
        <f t="shared" si="0"/>
        <v>53.087733960087029</v>
      </c>
      <c r="Q48" s="52">
        <f>Table16[[#This Row],[NOx_TOTEX]]*$A$15/Table16[[#This Row],[Total VMT]]</f>
        <v>7.4979504207566702E-2</v>
      </c>
      <c r="R48" s="52">
        <f t="shared" ref="R48:AB48" si="1">SUM(R18:R47)</f>
        <v>0.79151637871024283</v>
      </c>
      <c r="S48" s="52">
        <f t="shared" si="1"/>
        <v>0</v>
      </c>
      <c r="T48" s="52">
        <f t="shared" si="1"/>
        <v>0.1640840288464504</v>
      </c>
      <c r="U48" s="52">
        <f t="shared" si="1"/>
        <v>0.95560040755669307</v>
      </c>
      <c r="V48" s="52">
        <f t="shared" si="1"/>
        <v>1.4160602883720854</v>
      </c>
      <c r="W48" s="52">
        <f t="shared" si="1"/>
        <v>1.9403596532173397</v>
      </c>
      <c r="X48" s="52">
        <f t="shared" si="1"/>
        <v>4.3120203491461258</v>
      </c>
      <c r="Y48" s="52">
        <f t="shared" si="1"/>
        <v>0.86009714574091478</v>
      </c>
      <c r="Z48" s="52">
        <f t="shared" si="1"/>
        <v>0</v>
      </c>
      <c r="AA48" s="52">
        <f t="shared" si="1"/>
        <v>0.17845635254103026</v>
      </c>
      <c r="AB48" s="52">
        <f t="shared" si="1"/>
        <v>1.0385534982819444</v>
      </c>
      <c r="AC48" s="52">
        <f>Table16[[#This Row],[PM10_TOTEX]]*$A$15/Table16[[#This Row],[Total VMT]]</f>
        <v>1.4668214403869523E-3</v>
      </c>
      <c r="AD48" s="52">
        <f>SUM(AD18:AD47)</f>
        <v>5.6642411534883523</v>
      </c>
      <c r="AE48" s="52">
        <f>SUM(AE18:AE47)</f>
        <v>5.5438847234781257</v>
      </c>
      <c r="AF48" s="52">
        <f>SUM(AF18:AF47)</f>
        <v>12.246679375248405</v>
      </c>
      <c r="AG48" s="52">
        <f>Table16[[#This Row],[PM10_TOTAL]]*$A$15/Table16[[#This Row],[Total VMT]]</f>
        <v>1.7296838257129726E-2</v>
      </c>
      <c r="AH48" s="52">
        <f>SUM(AH18:AH47)</f>
        <v>199937.6675236185</v>
      </c>
      <c r="AI48" s="52">
        <f>SUM(AI18:AI47)</f>
        <v>0</v>
      </c>
      <c r="AJ48" s="52">
        <f>SUM(AJ18:AJ47)</f>
        <v>6506.4466999483629</v>
      </c>
      <c r="AK48" s="52">
        <f>SUM(AK18:AK47)</f>
        <v>206444.11422356675</v>
      </c>
      <c r="AL48" s="52">
        <f>Table16[[#This Row],[CO2_TOTEX]]*$A$15/Table16[[#This Row],[Total VMT]]</f>
        <v>291.57540125353523</v>
      </c>
      <c r="AM48" s="52">
        <f t="shared" ref="AM48:BB48" si="2">SUM(AM18:AM47)</f>
        <v>1.4847261676832919</v>
      </c>
      <c r="AN48" s="52">
        <f t="shared" si="2"/>
        <v>0</v>
      </c>
      <c r="AO48" s="52">
        <f t="shared" si="2"/>
        <v>6.0568527799771408</v>
      </c>
      <c r="AP48" s="52">
        <f t="shared" si="2"/>
        <v>7.5415789476604376</v>
      </c>
      <c r="AQ48" s="52">
        <f t="shared" si="2"/>
        <v>3.2882101159033073</v>
      </c>
      <c r="AR48" s="52">
        <f t="shared" si="2"/>
        <v>0</v>
      </c>
      <c r="AS48" s="52">
        <f t="shared" si="2"/>
        <v>2.9400701981860395</v>
      </c>
      <c r="AT48" s="52">
        <f t="shared" si="2"/>
        <v>6.2282803140893508</v>
      </c>
      <c r="AU48" s="52">
        <f t="shared" si="2"/>
        <v>5.6187736200553804</v>
      </c>
      <c r="AV48" s="52">
        <f t="shared" si="2"/>
        <v>0</v>
      </c>
      <c r="AW48" s="52">
        <f t="shared" si="2"/>
        <v>27.498041273271017</v>
      </c>
      <c r="AX48" s="52">
        <f t="shared" si="2"/>
        <v>33.116814893326406</v>
      </c>
      <c r="AY48" s="52">
        <f t="shared" si="2"/>
        <v>27.158658433100044</v>
      </c>
      <c r="AZ48" s="52">
        <f t="shared" si="2"/>
        <v>7.5972643142793919</v>
      </c>
      <c r="BA48" s="52">
        <f t="shared" si="2"/>
        <v>20.848878028979787</v>
      </c>
      <c r="BB48" s="52">
        <f t="shared" si="2"/>
        <v>88.721615669685505</v>
      </c>
      <c r="BC48" s="52">
        <f>Table16[[#This Row],[ROG_TOTEX]]*$A$15/Table16[[#This Row],[Total VMT]]</f>
        <v>4.6773184244447728E-2</v>
      </c>
      <c r="BD48" s="52">
        <f t="shared" ref="BD48:BU48" si="3">SUM(BD18:BD47)</f>
        <v>8.1874132608840551</v>
      </c>
      <c r="BE48" s="52">
        <f t="shared" si="3"/>
        <v>0</v>
      </c>
      <c r="BF48" s="52">
        <f t="shared" si="3"/>
        <v>30.1068939551682</v>
      </c>
      <c r="BG48" s="52">
        <f t="shared" si="3"/>
        <v>38.294307216052282</v>
      </c>
      <c r="BH48" s="52">
        <f t="shared" si="3"/>
        <v>27.158658433100044</v>
      </c>
      <c r="BI48" s="52">
        <f t="shared" si="3"/>
        <v>7.5972643142762584</v>
      </c>
      <c r="BJ48" s="52">
        <f t="shared" si="3"/>
        <v>20.8488780289712</v>
      </c>
      <c r="BK48" s="52">
        <f t="shared" si="3"/>
        <v>93.899107992399507</v>
      </c>
      <c r="BL48" s="52">
        <f t="shared" si="3"/>
        <v>473.05765228043271</v>
      </c>
      <c r="BM48" s="52">
        <f t="shared" si="3"/>
        <v>0</v>
      </c>
      <c r="BN48" s="52">
        <f t="shared" si="3"/>
        <v>277.50017311314929</v>
      </c>
      <c r="BO48" s="52">
        <f t="shared" si="3"/>
        <v>750.55782539358256</v>
      </c>
      <c r="BP48" s="52">
        <f t="shared" si="3"/>
        <v>1.9763810759909441</v>
      </c>
      <c r="BQ48" s="52">
        <f t="shared" si="3"/>
        <v>0</v>
      </c>
      <c r="BR48" s="52">
        <f t="shared" si="3"/>
        <v>6.4322849702517448E-2</v>
      </c>
      <c r="BS48" s="52">
        <f t="shared" si="3"/>
        <v>2.0407039256934625</v>
      </c>
      <c r="BT48" s="52">
        <f t="shared" si="3"/>
        <v>26.547943995006591</v>
      </c>
      <c r="BU48" s="52">
        <f t="shared" si="3"/>
        <v>21761.172515654438</v>
      </c>
    </row>
    <row r="49" spans="1:73" x14ac:dyDescent="0.35">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row>
    <row r="50" spans="1:73" x14ac:dyDescent="0.35">
      <c r="A50" s="53" t="s">
        <v>175</v>
      </c>
      <c r="B50" s="53" t="s">
        <v>176</v>
      </c>
      <c r="C50" s="53" t="s">
        <v>177</v>
      </c>
      <c r="D50" s="53" t="s">
        <v>178</v>
      </c>
      <c r="E50" s="53" t="s">
        <v>179</v>
      </c>
      <c r="F50" s="53" t="s">
        <v>180</v>
      </c>
      <c r="G50" s="53" t="s">
        <v>181</v>
      </c>
      <c r="H50" s="53" t="s">
        <v>182</v>
      </c>
      <c r="I50" s="53" t="s">
        <v>183</v>
      </c>
      <c r="J50" s="53" t="s">
        <v>184</v>
      </c>
      <c r="K50" s="53" t="s">
        <v>185</v>
      </c>
      <c r="L50" s="53" t="s">
        <v>186</v>
      </c>
      <c r="M50" s="53" t="s">
        <v>187</v>
      </c>
      <c r="N50" s="53" t="s">
        <v>188</v>
      </c>
      <c r="O50" s="53" t="s">
        <v>189</v>
      </c>
      <c r="P50" s="53" t="s">
        <v>190</v>
      </c>
      <c r="Q50" s="53" t="s">
        <v>191</v>
      </c>
      <c r="R50" s="53" t="s">
        <v>192</v>
      </c>
      <c r="S50" s="53" t="s">
        <v>193</v>
      </c>
      <c r="T50" s="53" t="s">
        <v>194</v>
      </c>
      <c r="U50" s="53" t="s">
        <v>195</v>
      </c>
      <c r="V50" s="53" t="s">
        <v>196</v>
      </c>
      <c r="W50" s="53" t="s">
        <v>197</v>
      </c>
      <c r="X50" s="53" t="s">
        <v>198</v>
      </c>
      <c r="Y50" s="53" t="s">
        <v>199</v>
      </c>
      <c r="Z50" s="53" t="s">
        <v>200</v>
      </c>
      <c r="AA50" s="53" t="s">
        <v>201</v>
      </c>
      <c r="AB50" s="53" t="s">
        <v>202</v>
      </c>
      <c r="AC50" s="53" t="s">
        <v>203</v>
      </c>
      <c r="AD50" s="53" t="s">
        <v>204</v>
      </c>
      <c r="AE50" s="53" t="s">
        <v>205</v>
      </c>
      <c r="AF50" s="53" t="s">
        <v>206</v>
      </c>
      <c r="AG50" s="53" t="s">
        <v>109</v>
      </c>
      <c r="AH50" s="53" t="s">
        <v>207</v>
      </c>
      <c r="AI50" s="53" t="s">
        <v>208</v>
      </c>
      <c r="AJ50" s="53" t="s">
        <v>209</v>
      </c>
      <c r="AK50" s="53" t="s">
        <v>210</v>
      </c>
      <c r="AL50" s="53" t="s">
        <v>211</v>
      </c>
      <c r="AM50" s="53" t="s">
        <v>212</v>
      </c>
      <c r="AN50" s="53" t="s">
        <v>213</v>
      </c>
      <c r="AO50" s="53" t="s">
        <v>214</v>
      </c>
      <c r="AP50" s="53" t="s">
        <v>215</v>
      </c>
      <c r="AQ50" s="53" t="s">
        <v>216</v>
      </c>
      <c r="AR50" s="53" t="s">
        <v>217</v>
      </c>
      <c r="AS50" s="53" t="s">
        <v>218</v>
      </c>
      <c r="AT50" s="53" t="s">
        <v>219</v>
      </c>
      <c r="AU50" s="53" t="s">
        <v>220</v>
      </c>
      <c r="AV50" s="53" t="s">
        <v>221</v>
      </c>
      <c r="AW50" s="53" t="s">
        <v>222</v>
      </c>
      <c r="AX50" s="53" t="s">
        <v>223</v>
      </c>
      <c r="AY50" s="53" t="s">
        <v>224</v>
      </c>
      <c r="AZ50" s="53" t="s">
        <v>225</v>
      </c>
      <c r="BA50" s="53" t="s">
        <v>226</v>
      </c>
      <c r="BB50" s="53" t="s">
        <v>227</v>
      </c>
      <c r="BC50" s="53" t="s">
        <v>228</v>
      </c>
      <c r="BD50" s="53" t="s">
        <v>229</v>
      </c>
      <c r="BE50" s="53" t="s">
        <v>230</v>
      </c>
      <c r="BF50" s="53" t="s">
        <v>231</v>
      </c>
      <c r="BG50" s="53" t="s">
        <v>232</v>
      </c>
      <c r="BH50" s="53" t="s">
        <v>233</v>
      </c>
      <c r="BI50" s="53" t="s">
        <v>234</v>
      </c>
      <c r="BJ50" s="53" t="s">
        <v>235</v>
      </c>
      <c r="BK50" s="53" t="s">
        <v>236</v>
      </c>
      <c r="BL50" s="53" t="s">
        <v>237</v>
      </c>
      <c r="BM50" s="53" t="s">
        <v>238</v>
      </c>
      <c r="BN50" s="53" t="s">
        <v>239</v>
      </c>
      <c r="BO50" s="53" t="s">
        <v>240</v>
      </c>
      <c r="BP50" s="53" t="s">
        <v>241</v>
      </c>
      <c r="BQ50" s="53" t="s">
        <v>242</v>
      </c>
      <c r="BR50" s="53" t="s">
        <v>243</v>
      </c>
      <c r="BS50" s="53" t="s">
        <v>244</v>
      </c>
      <c r="BT50" s="53" t="s">
        <v>245</v>
      </c>
      <c r="BU50" s="53" t="s">
        <v>246</v>
      </c>
    </row>
    <row r="51" spans="1:73" x14ac:dyDescent="0.35">
      <c r="A51" s="50" t="s">
        <v>247</v>
      </c>
      <c r="B51" s="50">
        <v>2025</v>
      </c>
      <c r="C51" s="50" t="s">
        <v>248</v>
      </c>
      <c r="D51" s="50" t="s">
        <v>249</v>
      </c>
      <c r="E51" s="50" t="s">
        <v>249</v>
      </c>
      <c r="F51" s="50" t="s">
        <v>255</v>
      </c>
      <c r="G51" s="50">
        <v>185077.64041599099</v>
      </c>
      <c r="H51" s="50">
        <v>8268405.9384042304</v>
      </c>
      <c r="I51" s="50">
        <v>0</v>
      </c>
      <c r="J51" s="50">
        <v>8268405.9384042304</v>
      </c>
      <c r="K51" s="50">
        <v>907675.63808379497</v>
      </c>
      <c r="L51" s="50">
        <v>3192287.1209033602</v>
      </c>
      <c r="M51" s="50">
        <v>0</v>
      </c>
      <c r="N51" s="50">
        <v>0</v>
      </c>
      <c r="O51" s="50">
        <v>0</v>
      </c>
      <c r="P51" s="50">
        <v>0</v>
      </c>
      <c r="Q51" s="50">
        <f>Table27[[#This Row],[NOx_TOTEX]]*$A$15/Table27[[#This Row],[Total VMT]]</f>
        <v>0</v>
      </c>
      <c r="R51" s="50">
        <v>0</v>
      </c>
      <c r="S51" s="50">
        <v>0</v>
      </c>
      <c r="T51" s="50">
        <v>0</v>
      </c>
      <c r="U51" s="50">
        <v>0</v>
      </c>
      <c r="V51" s="50">
        <v>1.8228714778434699E-2</v>
      </c>
      <c r="W51" s="50">
        <v>1.39700889942869E-2</v>
      </c>
      <c r="X51" s="50">
        <v>3.21988037727216E-2</v>
      </c>
      <c r="Y51" s="50">
        <v>0</v>
      </c>
      <c r="Z51" s="50">
        <v>0</v>
      </c>
      <c r="AA51" s="50">
        <v>0</v>
      </c>
      <c r="AB51" s="50">
        <v>0</v>
      </c>
      <c r="AC51" s="50">
        <f>Table27[[#This Row],[PM10_TOTEX]]*$A$15/Table27[[#This Row],[Total VMT]]</f>
        <v>0</v>
      </c>
      <c r="AD51" s="50">
        <v>7.2914859113738795E-2</v>
      </c>
      <c r="AE51" s="50">
        <v>3.9914539983676903E-2</v>
      </c>
      <c r="AF51" s="50">
        <v>0.112829399097415</v>
      </c>
      <c r="AG51" s="50">
        <f>Table27[[#This Row],[PM10_TOTAL]]*$A$15/Table27[[#This Row],[Total VMT]]</f>
        <v>1.2379307351707379E-2</v>
      </c>
      <c r="AH51" s="50">
        <v>0</v>
      </c>
      <c r="AI51" s="50">
        <v>0</v>
      </c>
      <c r="AJ51" s="50">
        <v>0</v>
      </c>
      <c r="AK51" s="50">
        <v>0</v>
      </c>
      <c r="AL51" s="50">
        <f>Table27[[#This Row],[CO2_TOTEX]]*$A$15/Table27[[#This Row],[Total VMT]]</f>
        <v>0</v>
      </c>
      <c r="AM51" s="50">
        <v>0</v>
      </c>
      <c r="AN51" s="50">
        <v>0</v>
      </c>
      <c r="AO51" s="50">
        <v>0</v>
      </c>
      <c r="AP51" s="50">
        <v>0</v>
      </c>
      <c r="AQ51" s="50">
        <v>0</v>
      </c>
      <c r="AR51" s="50">
        <v>0</v>
      </c>
      <c r="AS51" s="50">
        <v>0</v>
      </c>
      <c r="AT51" s="50">
        <v>0</v>
      </c>
      <c r="AU51" s="50">
        <v>0</v>
      </c>
      <c r="AV51" s="50">
        <v>0</v>
      </c>
      <c r="AW51" s="50">
        <v>0</v>
      </c>
      <c r="AX51" s="50">
        <v>0</v>
      </c>
      <c r="AY51" s="50">
        <v>0</v>
      </c>
      <c r="AZ51" s="50">
        <v>0</v>
      </c>
      <c r="BA51" s="50">
        <v>0</v>
      </c>
      <c r="BB51" s="50">
        <v>0</v>
      </c>
      <c r="BC51" s="50">
        <f>Table27[[#This Row],[ROG_TOTEX]]*$A$15/Table27[[#This Row],[Total VMT]]</f>
        <v>0</v>
      </c>
      <c r="BD51" s="50">
        <v>0</v>
      </c>
      <c r="BE51" s="50">
        <v>0</v>
      </c>
      <c r="BF51" s="50">
        <v>0</v>
      </c>
      <c r="BG51" s="50">
        <v>0</v>
      </c>
      <c r="BH51" s="50">
        <v>0</v>
      </c>
      <c r="BI51" s="50">
        <v>0</v>
      </c>
      <c r="BJ51" s="50">
        <v>0</v>
      </c>
      <c r="BK51" s="50">
        <v>0</v>
      </c>
      <c r="BL51" s="50">
        <v>0</v>
      </c>
      <c r="BM51" s="50">
        <v>0</v>
      </c>
      <c r="BN51" s="50">
        <v>0</v>
      </c>
      <c r="BO51" s="50">
        <v>0</v>
      </c>
      <c r="BP51" s="50">
        <v>0</v>
      </c>
      <c r="BQ51" s="50">
        <v>0</v>
      </c>
      <c r="BR51" s="50">
        <v>0</v>
      </c>
      <c r="BS51" s="50">
        <v>0</v>
      </c>
      <c r="BT51" s="50">
        <v>0</v>
      </c>
      <c r="BU51" s="50">
        <v>0</v>
      </c>
    </row>
    <row r="52" spans="1:73" x14ac:dyDescent="0.35">
      <c r="A52" s="50" t="s">
        <v>247</v>
      </c>
      <c r="B52" s="50">
        <v>2025</v>
      </c>
      <c r="C52" s="50" t="s">
        <v>251</v>
      </c>
      <c r="D52" s="50" t="s">
        <v>249</v>
      </c>
      <c r="E52" s="50" t="s">
        <v>249</v>
      </c>
      <c r="F52" s="50" t="s">
        <v>255</v>
      </c>
      <c r="G52" s="50">
        <v>748.54165484387795</v>
      </c>
      <c r="H52" s="50">
        <v>30778.2103975303</v>
      </c>
      <c r="I52" s="50">
        <v>0</v>
      </c>
      <c r="J52" s="50">
        <v>30778.2103975303</v>
      </c>
      <c r="K52" s="50">
        <v>3576.1776364617099</v>
      </c>
      <c r="L52" s="50">
        <v>11882.92947739</v>
      </c>
      <c r="M52" s="50">
        <v>0</v>
      </c>
      <c r="N52" s="50">
        <v>0</v>
      </c>
      <c r="O52" s="50">
        <v>0</v>
      </c>
      <c r="P52" s="50">
        <v>0</v>
      </c>
      <c r="Q52" s="50">
        <f>Table27[[#This Row],[NOx_TOTEX]]*$A$15/Table27[[#This Row],[Total VMT]]</f>
        <v>0</v>
      </c>
      <c r="R52" s="50">
        <v>0</v>
      </c>
      <c r="S52" s="50">
        <v>0</v>
      </c>
      <c r="T52" s="50">
        <v>0</v>
      </c>
      <c r="U52" s="50">
        <v>0</v>
      </c>
      <c r="V52" s="50">
        <v>6.7854338902416497E-5</v>
      </c>
      <c r="W52" s="50">
        <v>5.2090167317524599E-5</v>
      </c>
      <c r="X52" s="50">
        <v>1.1994450621994099E-4</v>
      </c>
      <c r="Y52" s="50">
        <v>0</v>
      </c>
      <c r="Z52" s="50">
        <v>0</v>
      </c>
      <c r="AA52" s="50">
        <v>0</v>
      </c>
      <c r="AB52" s="50">
        <v>0</v>
      </c>
      <c r="AC52" s="50">
        <f>Table27[[#This Row],[PM10_TOTEX]]*$A$15/Table27[[#This Row],[Total VMT]]</f>
        <v>0</v>
      </c>
      <c r="AD52" s="50">
        <v>2.7141735560966599E-4</v>
      </c>
      <c r="AE52" s="50">
        <v>1.48829049478641E-4</v>
      </c>
      <c r="AF52" s="50">
        <v>4.2024640508830799E-4</v>
      </c>
      <c r="AG52" s="50">
        <f>Table27[[#This Row],[PM10_TOTAL]]*$A$15/Table27[[#This Row],[Total VMT]]</f>
        <v>1.2386725221380259E-2</v>
      </c>
      <c r="AH52" s="50">
        <v>0</v>
      </c>
      <c r="AI52" s="50">
        <v>0</v>
      </c>
      <c r="AJ52" s="50">
        <v>0</v>
      </c>
      <c r="AK52" s="50">
        <v>0</v>
      </c>
      <c r="AL52" s="50">
        <f>Table27[[#This Row],[CO2_TOTEX]]*$A$15/Table27[[#This Row],[Total VMT]]</f>
        <v>0</v>
      </c>
      <c r="AM52" s="50">
        <v>0</v>
      </c>
      <c r="AN52" s="50">
        <v>0</v>
      </c>
      <c r="AO52" s="50">
        <v>0</v>
      </c>
      <c r="AP52" s="50">
        <v>0</v>
      </c>
      <c r="AQ52" s="50">
        <v>0</v>
      </c>
      <c r="AR52" s="50">
        <v>0</v>
      </c>
      <c r="AS52" s="50">
        <v>0</v>
      </c>
      <c r="AT52" s="50">
        <v>0</v>
      </c>
      <c r="AU52" s="50">
        <v>0</v>
      </c>
      <c r="AV52" s="50">
        <v>0</v>
      </c>
      <c r="AW52" s="50">
        <v>0</v>
      </c>
      <c r="AX52" s="50">
        <v>0</v>
      </c>
      <c r="AY52" s="50">
        <v>0</v>
      </c>
      <c r="AZ52" s="50">
        <v>0</v>
      </c>
      <c r="BA52" s="50">
        <v>0</v>
      </c>
      <c r="BB52" s="50">
        <v>0</v>
      </c>
      <c r="BC52" s="50">
        <f>Table27[[#This Row],[ROG_TOTEX]]*$A$15/Table27[[#This Row],[Total VMT]]</f>
        <v>0</v>
      </c>
      <c r="BD52" s="50">
        <v>0</v>
      </c>
      <c r="BE52" s="50">
        <v>0</v>
      </c>
      <c r="BF52" s="50">
        <v>0</v>
      </c>
      <c r="BG52" s="50">
        <v>0</v>
      </c>
      <c r="BH52" s="50">
        <v>0</v>
      </c>
      <c r="BI52" s="50">
        <v>0</v>
      </c>
      <c r="BJ52" s="50">
        <v>0</v>
      </c>
      <c r="BK52" s="50">
        <v>0</v>
      </c>
      <c r="BL52" s="50">
        <v>0</v>
      </c>
      <c r="BM52" s="50">
        <v>0</v>
      </c>
      <c r="BN52" s="50">
        <v>0</v>
      </c>
      <c r="BO52" s="50">
        <v>0</v>
      </c>
      <c r="BP52" s="50">
        <v>0</v>
      </c>
      <c r="BQ52" s="50">
        <v>0</v>
      </c>
      <c r="BR52" s="50">
        <v>0</v>
      </c>
      <c r="BS52" s="50">
        <v>0</v>
      </c>
      <c r="BT52" s="50">
        <v>0</v>
      </c>
      <c r="BU52" s="50">
        <v>0</v>
      </c>
    </row>
    <row r="53" spans="1:73" x14ac:dyDescent="0.35">
      <c r="A53" s="50" t="s">
        <v>247</v>
      </c>
      <c r="B53" s="50">
        <v>2025</v>
      </c>
      <c r="C53" s="50" t="s">
        <v>252</v>
      </c>
      <c r="D53" s="50" t="s">
        <v>249</v>
      </c>
      <c r="E53" s="50" t="s">
        <v>249</v>
      </c>
      <c r="F53" s="50" t="s">
        <v>255</v>
      </c>
      <c r="G53" s="50">
        <v>8354.5779170467904</v>
      </c>
      <c r="H53" s="50">
        <v>284518.80775783601</v>
      </c>
      <c r="I53" s="50">
        <v>0</v>
      </c>
      <c r="J53" s="50">
        <v>284518.80775783601</v>
      </c>
      <c r="K53" s="50">
        <v>42480.712822214096</v>
      </c>
      <c r="L53" s="50">
        <v>109847.742409634</v>
      </c>
      <c r="M53" s="50">
        <v>0</v>
      </c>
      <c r="N53" s="50">
        <v>0</v>
      </c>
      <c r="O53" s="50">
        <v>0</v>
      </c>
      <c r="P53" s="50">
        <v>0</v>
      </c>
      <c r="Q53" s="50">
        <f>Table27[[#This Row],[NOx_TOTEX]]*$A$15/Table27[[#This Row],[Total VMT]]</f>
        <v>0</v>
      </c>
      <c r="R53" s="50">
        <v>0</v>
      </c>
      <c r="S53" s="50">
        <v>0</v>
      </c>
      <c r="T53" s="50">
        <v>0</v>
      </c>
      <c r="U53" s="50">
        <v>0</v>
      </c>
      <c r="V53" s="50">
        <v>6.2725659992436699E-4</v>
      </c>
      <c r="W53" s="50">
        <v>4.7876668919688098E-4</v>
      </c>
      <c r="X53" s="50">
        <v>1.10602328912124E-3</v>
      </c>
      <c r="Y53" s="50">
        <v>0</v>
      </c>
      <c r="Z53" s="50">
        <v>0</v>
      </c>
      <c r="AA53" s="50">
        <v>0</v>
      </c>
      <c r="AB53" s="50">
        <v>0</v>
      </c>
      <c r="AC53" s="50">
        <f>Table27[[#This Row],[PM10_TOTEX]]*$A$15/Table27[[#This Row],[Total VMT]]</f>
        <v>0</v>
      </c>
      <c r="AD53" s="50">
        <v>2.5090263996974701E-3</v>
      </c>
      <c r="AE53" s="50">
        <v>1.3679048262768001E-3</v>
      </c>
      <c r="AF53" s="50">
        <v>3.8769312259742698E-3</v>
      </c>
      <c r="AG53" s="50">
        <f>Table27[[#This Row],[PM10_TOTAL]]*$A$15/Table27[[#This Row],[Total VMT]]</f>
        <v>1.2361551357367526E-2</v>
      </c>
      <c r="AH53" s="50">
        <v>0</v>
      </c>
      <c r="AI53" s="50">
        <v>0</v>
      </c>
      <c r="AJ53" s="50">
        <v>0</v>
      </c>
      <c r="AK53" s="50">
        <v>0</v>
      </c>
      <c r="AL53" s="50">
        <f>Table27[[#This Row],[CO2_TOTEX]]*$A$15/Table27[[#This Row],[Total VMT]]</f>
        <v>0</v>
      </c>
      <c r="AM53" s="50">
        <v>0</v>
      </c>
      <c r="AN53" s="50">
        <v>0</v>
      </c>
      <c r="AO53" s="50">
        <v>0</v>
      </c>
      <c r="AP53" s="50">
        <v>0</v>
      </c>
      <c r="AQ53" s="50">
        <v>0</v>
      </c>
      <c r="AR53" s="50">
        <v>0</v>
      </c>
      <c r="AS53" s="50">
        <v>0</v>
      </c>
      <c r="AT53" s="50">
        <v>0</v>
      </c>
      <c r="AU53" s="50">
        <v>0</v>
      </c>
      <c r="AV53" s="50">
        <v>0</v>
      </c>
      <c r="AW53" s="50">
        <v>0</v>
      </c>
      <c r="AX53" s="50">
        <v>0</v>
      </c>
      <c r="AY53" s="50">
        <v>0</v>
      </c>
      <c r="AZ53" s="50">
        <v>0</v>
      </c>
      <c r="BA53" s="50">
        <v>0</v>
      </c>
      <c r="BB53" s="50">
        <v>0</v>
      </c>
      <c r="BC53" s="50">
        <f>Table27[[#This Row],[ROG_TOTEX]]*$A$15/Table27[[#This Row],[Total VMT]]</f>
        <v>0</v>
      </c>
      <c r="BD53" s="50">
        <v>0</v>
      </c>
      <c r="BE53" s="50">
        <v>0</v>
      </c>
      <c r="BF53" s="50">
        <v>0</v>
      </c>
      <c r="BG53" s="50">
        <v>0</v>
      </c>
      <c r="BH53" s="50">
        <v>0</v>
      </c>
      <c r="BI53" s="50">
        <v>0</v>
      </c>
      <c r="BJ53" s="50">
        <v>0</v>
      </c>
      <c r="BK53" s="50">
        <v>0</v>
      </c>
      <c r="BL53" s="50">
        <v>0</v>
      </c>
      <c r="BM53" s="50">
        <v>0</v>
      </c>
      <c r="BN53" s="50">
        <v>0</v>
      </c>
      <c r="BO53" s="50">
        <v>0</v>
      </c>
      <c r="BP53" s="50">
        <v>0</v>
      </c>
      <c r="BQ53" s="50">
        <v>0</v>
      </c>
      <c r="BR53" s="50">
        <v>0</v>
      </c>
      <c r="BS53" s="50">
        <v>0</v>
      </c>
      <c r="BT53" s="50">
        <v>0</v>
      </c>
      <c r="BU53" s="50">
        <v>0</v>
      </c>
    </row>
    <row r="54" spans="1:73" x14ac:dyDescent="0.35">
      <c r="A54" s="50" t="s">
        <v>247</v>
      </c>
      <c r="B54" s="50">
        <v>2026</v>
      </c>
      <c r="C54" s="50" t="s">
        <v>248</v>
      </c>
      <c r="D54" s="50" t="s">
        <v>249</v>
      </c>
      <c r="E54" s="50" t="s">
        <v>249</v>
      </c>
      <c r="F54" s="50" t="s">
        <v>255</v>
      </c>
      <c r="G54" s="50">
        <v>197142.75059590401</v>
      </c>
      <c r="H54" s="50">
        <v>8635854.5505123194</v>
      </c>
      <c r="I54" s="50">
        <v>0</v>
      </c>
      <c r="J54" s="50">
        <v>8635854.5505123194</v>
      </c>
      <c r="K54" s="50">
        <v>961930.12706056295</v>
      </c>
      <c r="L54" s="50">
        <v>3334152.6123614302</v>
      </c>
      <c r="M54" s="50">
        <v>0</v>
      </c>
      <c r="N54" s="50">
        <v>0</v>
      </c>
      <c r="O54" s="50">
        <v>0</v>
      </c>
      <c r="P54" s="50">
        <v>0</v>
      </c>
      <c r="Q54" s="50">
        <f>Table27[[#This Row],[NOx_TOTEX]]*$A$15/Table27[[#This Row],[Total VMT]]</f>
        <v>0</v>
      </c>
      <c r="R54" s="50">
        <v>0</v>
      </c>
      <c r="S54" s="50">
        <v>0</v>
      </c>
      <c r="T54" s="50">
        <v>0</v>
      </c>
      <c r="U54" s="50">
        <v>0</v>
      </c>
      <c r="V54" s="50">
        <v>1.9038800301055099E-2</v>
      </c>
      <c r="W54" s="50">
        <v>1.4598766728000701E-2</v>
      </c>
      <c r="X54" s="50">
        <v>3.3637567029055897E-2</v>
      </c>
      <c r="Y54" s="50">
        <v>0</v>
      </c>
      <c r="Z54" s="50">
        <v>0</v>
      </c>
      <c r="AA54" s="50">
        <v>0</v>
      </c>
      <c r="AB54" s="50">
        <v>0</v>
      </c>
      <c r="AC54" s="50">
        <f>Table27[[#This Row],[PM10_TOTEX]]*$A$15/Table27[[#This Row],[Total VMT]]</f>
        <v>0</v>
      </c>
      <c r="AD54" s="50">
        <v>7.6155201204220493E-2</v>
      </c>
      <c r="AE54" s="50">
        <v>4.1710762080002198E-2</v>
      </c>
      <c r="AF54" s="50">
        <v>0.117865963284222</v>
      </c>
      <c r="AG54" s="50">
        <f>Table27[[#This Row],[PM10_TOTAL]]*$A$15/Table27[[#This Row],[Total VMT]]</f>
        <v>1.2381662205699558E-2</v>
      </c>
      <c r="AH54" s="50">
        <v>0</v>
      </c>
      <c r="AI54" s="50">
        <v>0</v>
      </c>
      <c r="AJ54" s="50">
        <v>0</v>
      </c>
      <c r="AK54" s="50">
        <v>0</v>
      </c>
      <c r="AL54" s="50">
        <f>Table27[[#This Row],[CO2_TOTEX]]*$A$15/Table27[[#This Row],[Total VMT]]</f>
        <v>0</v>
      </c>
      <c r="AM54" s="50">
        <v>0</v>
      </c>
      <c r="AN54" s="50">
        <v>0</v>
      </c>
      <c r="AO54" s="50">
        <v>0</v>
      </c>
      <c r="AP54" s="50">
        <v>0</v>
      </c>
      <c r="AQ54" s="50">
        <v>0</v>
      </c>
      <c r="AR54" s="50">
        <v>0</v>
      </c>
      <c r="AS54" s="50">
        <v>0</v>
      </c>
      <c r="AT54" s="50">
        <v>0</v>
      </c>
      <c r="AU54" s="50">
        <v>0</v>
      </c>
      <c r="AV54" s="50">
        <v>0</v>
      </c>
      <c r="AW54" s="50">
        <v>0</v>
      </c>
      <c r="AX54" s="50">
        <v>0</v>
      </c>
      <c r="AY54" s="50">
        <v>0</v>
      </c>
      <c r="AZ54" s="50">
        <v>0</v>
      </c>
      <c r="BA54" s="50">
        <v>0</v>
      </c>
      <c r="BB54" s="50">
        <v>0</v>
      </c>
      <c r="BC54" s="50">
        <f>Table27[[#This Row],[ROG_TOTEX]]*$A$15/Table27[[#This Row],[Total VMT]]</f>
        <v>0</v>
      </c>
      <c r="BD54" s="50">
        <v>0</v>
      </c>
      <c r="BE54" s="50">
        <v>0</v>
      </c>
      <c r="BF54" s="50">
        <v>0</v>
      </c>
      <c r="BG54" s="50">
        <v>0</v>
      </c>
      <c r="BH54" s="50">
        <v>0</v>
      </c>
      <c r="BI54" s="50">
        <v>0</v>
      </c>
      <c r="BJ54" s="50">
        <v>0</v>
      </c>
      <c r="BK54" s="50">
        <v>0</v>
      </c>
      <c r="BL54" s="50">
        <v>0</v>
      </c>
      <c r="BM54" s="50">
        <v>0</v>
      </c>
      <c r="BN54" s="50">
        <v>0</v>
      </c>
      <c r="BO54" s="50">
        <v>0</v>
      </c>
      <c r="BP54" s="50">
        <v>0</v>
      </c>
      <c r="BQ54" s="50">
        <v>0</v>
      </c>
      <c r="BR54" s="50">
        <v>0</v>
      </c>
      <c r="BS54" s="50">
        <v>0</v>
      </c>
      <c r="BT54" s="50">
        <v>0</v>
      </c>
      <c r="BU54" s="50">
        <v>0</v>
      </c>
    </row>
    <row r="55" spans="1:73" x14ac:dyDescent="0.35">
      <c r="A55" s="50" t="s">
        <v>247</v>
      </c>
      <c r="B55" s="50">
        <v>2026</v>
      </c>
      <c r="C55" s="50" t="s">
        <v>251</v>
      </c>
      <c r="D55" s="50" t="s">
        <v>249</v>
      </c>
      <c r="E55" s="50" t="s">
        <v>249</v>
      </c>
      <c r="F55" s="50" t="s">
        <v>255</v>
      </c>
      <c r="G55" s="50">
        <v>871.75148494033795</v>
      </c>
      <c r="H55" s="50">
        <v>36376.203407731897</v>
      </c>
      <c r="I55" s="50">
        <v>0</v>
      </c>
      <c r="J55" s="50">
        <v>36376.203407731897</v>
      </c>
      <c r="K55" s="50">
        <v>4192.2797630676896</v>
      </c>
      <c r="L55" s="50">
        <v>14044.2168068341</v>
      </c>
      <c r="M55" s="50">
        <v>0</v>
      </c>
      <c r="N55" s="50">
        <v>0</v>
      </c>
      <c r="O55" s="50">
        <v>0</v>
      </c>
      <c r="P55" s="50">
        <v>0</v>
      </c>
      <c r="Q55" s="50">
        <f>Table27[[#This Row],[NOx_TOTEX]]*$A$15/Table27[[#This Row],[Total VMT]]</f>
        <v>0</v>
      </c>
      <c r="R55" s="50">
        <v>0</v>
      </c>
      <c r="S55" s="50">
        <v>0</v>
      </c>
      <c r="T55" s="50">
        <v>0</v>
      </c>
      <c r="U55" s="50">
        <v>0</v>
      </c>
      <c r="V55" s="50">
        <v>8.0195800929658195E-5</v>
      </c>
      <c r="W55" s="50">
        <v>6.1510464963123896E-5</v>
      </c>
      <c r="X55" s="50">
        <v>1.4170626589278201E-4</v>
      </c>
      <c r="Y55" s="50">
        <v>0</v>
      </c>
      <c r="Z55" s="50">
        <v>0</v>
      </c>
      <c r="AA55" s="50">
        <v>0</v>
      </c>
      <c r="AB55" s="50">
        <v>0</v>
      </c>
      <c r="AC55" s="50">
        <f>Table27[[#This Row],[PM10_TOTEX]]*$A$15/Table27[[#This Row],[Total VMT]]</f>
        <v>0</v>
      </c>
      <c r="AD55" s="50">
        <v>3.2078320371863202E-4</v>
      </c>
      <c r="AE55" s="50">
        <v>1.7574418560892499E-4</v>
      </c>
      <c r="AF55" s="50">
        <v>4.9652738932755801E-4</v>
      </c>
      <c r="AG55" s="50">
        <f>Table27[[#This Row],[PM10_TOTAL]]*$A$15/Table27[[#This Row],[Total VMT]]</f>
        <v>1.2382881045562262E-2</v>
      </c>
      <c r="AH55" s="50">
        <v>0</v>
      </c>
      <c r="AI55" s="50">
        <v>0</v>
      </c>
      <c r="AJ55" s="50">
        <v>0</v>
      </c>
      <c r="AK55" s="50">
        <v>0</v>
      </c>
      <c r="AL55" s="50">
        <f>Table27[[#This Row],[CO2_TOTEX]]*$A$15/Table27[[#This Row],[Total VMT]]</f>
        <v>0</v>
      </c>
      <c r="AM55" s="50">
        <v>0</v>
      </c>
      <c r="AN55" s="50">
        <v>0</v>
      </c>
      <c r="AO55" s="50">
        <v>0</v>
      </c>
      <c r="AP55" s="50">
        <v>0</v>
      </c>
      <c r="AQ55" s="50">
        <v>0</v>
      </c>
      <c r="AR55" s="50">
        <v>0</v>
      </c>
      <c r="AS55" s="50">
        <v>0</v>
      </c>
      <c r="AT55" s="50">
        <v>0</v>
      </c>
      <c r="AU55" s="50">
        <v>0</v>
      </c>
      <c r="AV55" s="50">
        <v>0</v>
      </c>
      <c r="AW55" s="50">
        <v>0</v>
      </c>
      <c r="AX55" s="50">
        <v>0</v>
      </c>
      <c r="AY55" s="50">
        <v>0</v>
      </c>
      <c r="AZ55" s="50">
        <v>0</v>
      </c>
      <c r="BA55" s="50">
        <v>0</v>
      </c>
      <c r="BB55" s="50">
        <v>0</v>
      </c>
      <c r="BC55" s="50">
        <f>Table27[[#This Row],[ROG_TOTEX]]*$A$15/Table27[[#This Row],[Total VMT]]</f>
        <v>0</v>
      </c>
      <c r="BD55" s="50">
        <v>0</v>
      </c>
      <c r="BE55" s="50">
        <v>0</v>
      </c>
      <c r="BF55" s="50">
        <v>0</v>
      </c>
      <c r="BG55" s="50">
        <v>0</v>
      </c>
      <c r="BH55" s="50">
        <v>0</v>
      </c>
      <c r="BI55" s="50">
        <v>0</v>
      </c>
      <c r="BJ55" s="50">
        <v>0</v>
      </c>
      <c r="BK55" s="50">
        <v>0</v>
      </c>
      <c r="BL55" s="50">
        <v>0</v>
      </c>
      <c r="BM55" s="50">
        <v>0</v>
      </c>
      <c r="BN55" s="50">
        <v>0</v>
      </c>
      <c r="BO55" s="50">
        <v>0</v>
      </c>
      <c r="BP55" s="50">
        <v>0</v>
      </c>
      <c r="BQ55" s="50">
        <v>0</v>
      </c>
      <c r="BR55" s="50">
        <v>0</v>
      </c>
      <c r="BS55" s="50">
        <v>0</v>
      </c>
      <c r="BT55" s="50">
        <v>0</v>
      </c>
      <c r="BU55" s="50">
        <v>0</v>
      </c>
    </row>
    <row r="56" spans="1:73" x14ac:dyDescent="0.35">
      <c r="A56" s="50" t="s">
        <v>247</v>
      </c>
      <c r="B56" s="50">
        <v>2026</v>
      </c>
      <c r="C56" s="50" t="s">
        <v>252</v>
      </c>
      <c r="D56" s="50" t="s">
        <v>249</v>
      </c>
      <c r="E56" s="50" t="s">
        <v>249</v>
      </c>
      <c r="F56" s="50" t="s">
        <v>255</v>
      </c>
      <c r="G56" s="50">
        <v>10495.5295339066</v>
      </c>
      <c r="H56" s="50">
        <v>350457.16660576401</v>
      </c>
      <c r="I56" s="50">
        <v>0</v>
      </c>
      <c r="J56" s="50">
        <v>350457.16660576401</v>
      </c>
      <c r="K56" s="50">
        <v>53110.188414939897</v>
      </c>
      <c r="L56" s="50">
        <v>135305.39111385</v>
      </c>
      <c r="M56" s="50">
        <v>0</v>
      </c>
      <c r="N56" s="50">
        <v>0</v>
      </c>
      <c r="O56" s="50">
        <v>0</v>
      </c>
      <c r="P56" s="50">
        <v>0</v>
      </c>
      <c r="Q56" s="50">
        <f>Table27[[#This Row],[NOx_TOTEX]]*$A$15/Table27[[#This Row],[Total VMT]]</f>
        <v>0</v>
      </c>
      <c r="R56" s="50">
        <v>0</v>
      </c>
      <c r="S56" s="50">
        <v>0</v>
      </c>
      <c r="T56" s="50">
        <v>0</v>
      </c>
      <c r="U56" s="50">
        <v>0</v>
      </c>
      <c r="V56" s="50">
        <v>7.7262579748809096E-4</v>
      </c>
      <c r="W56" s="50">
        <v>5.9013847715081E-4</v>
      </c>
      <c r="X56" s="50">
        <v>1.3627642746389E-3</v>
      </c>
      <c r="Y56" s="50">
        <v>0</v>
      </c>
      <c r="Z56" s="50">
        <v>0</v>
      </c>
      <c r="AA56" s="50">
        <v>0</v>
      </c>
      <c r="AB56" s="50">
        <v>0</v>
      </c>
      <c r="AC56" s="50">
        <f>Table27[[#This Row],[PM10_TOTEX]]*$A$15/Table27[[#This Row],[Total VMT]]</f>
        <v>0</v>
      </c>
      <c r="AD56" s="50">
        <v>3.0905031899523599E-3</v>
      </c>
      <c r="AE56" s="50">
        <v>1.6861099347166E-3</v>
      </c>
      <c r="AF56" s="50">
        <v>4.7766131246689599E-3</v>
      </c>
      <c r="AG56" s="50">
        <f>Table27[[#This Row],[PM10_TOTAL]]*$A$15/Table27[[#This Row],[Total VMT]]</f>
        <v>1.2364625952641428E-2</v>
      </c>
      <c r="AH56" s="50">
        <v>0</v>
      </c>
      <c r="AI56" s="50">
        <v>0</v>
      </c>
      <c r="AJ56" s="50">
        <v>0</v>
      </c>
      <c r="AK56" s="50">
        <v>0</v>
      </c>
      <c r="AL56" s="50">
        <f>Table27[[#This Row],[CO2_TOTEX]]*$A$15/Table27[[#This Row],[Total VMT]]</f>
        <v>0</v>
      </c>
      <c r="AM56" s="50">
        <v>0</v>
      </c>
      <c r="AN56" s="50">
        <v>0</v>
      </c>
      <c r="AO56" s="50">
        <v>0</v>
      </c>
      <c r="AP56" s="50">
        <v>0</v>
      </c>
      <c r="AQ56" s="50">
        <v>0</v>
      </c>
      <c r="AR56" s="50">
        <v>0</v>
      </c>
      <c r="AS56" s="50">
        <v>0</v>
      </c>
      <c r="AT56" s="50">
        <v>0</v>
      </c>
      <c r="AU56" s="50">
        <v>0</v>
      </c>
      <c r="AV56" s="50">
        <v>0</v>
      </c>
      <c r="AW56" s="50">
        <v>0</v>
      </c>
      <c r="AX56" s="50">
        <v>0</v>
      </c>
      <c r="AY56" s="50">
        <v>0</v>
      </c>
      <c r="AZ56" s="50">
        <v>0</v>
      </c>
      <c r="BA56" s="50">
        <v>0</v>
      </c>
      <c r="BB56" s="50">
        <v>0</v>
      </c>
      <c r="BC56" s="50">
        <f>Table27[[#This Row],[ROG_TOTEX]]*$A$15/Table27[[#This Row],[Total VMT]]</f>
        <v>0</v>
      </c>
      <c r="BD56" s="50">
        <v>0</v>
      </c>
      <c r="BE56" s="50">
        <v>0</v>
      </c>
      <c r="BF56" s="50">
        <v>0</v>
      </c>
      <c r="BG56" s="50">
        <v>0</v>
      </c>
      <c r="BH56" s="50">
        <v>0</v>
      </c>
      <c r="BI56" s="50">
        <v>0</v>
      </c>
      <c r="BJ56" s="50">
        <v>0</v>
      </c>
      <c r="BK56" s="50">
        <v>0</v>
      </c>
      <c r="BL56" s="50">
        <v>0</v>
      </c>
      <c r="BM56" s="50">
        <v>0</v>
      </c>
      <c r="BN56" s="50">
        <v>0</v>
      </c>
      <c r="BO56" s="50">
        <v>0</v>
      </c>
      <c r="BP56" s="50">
        <v>0</v>
      </c>
      <c r="BQ56" s="50">
        <v>0</v>
      </c>
      <c r="BR56" s="50">
        <v>0</v>
      </c>
      <c r="BS56" s="50">
        <v>0</v>
      </c>
      <c r="BT56" s="50">
        <v>0</v>
      </c>
      <c r="BU56" s="50">
        <v>0</v>
      </c>
    </row>
    <row r="57" spans="1:73" x14ac:dyDescent="0.35">
      <c r="A57" s="50" t="s">
        <v>247</v>
      </c>
      <c r="B57" s="50">
        <v>2027</v>
      </c>
      <c r="C57" s="50" t="s">
        <v>248</v>
      </c>
      <c r="D57" s="50" t="s">
        <v>249</v>
      </c>
      <c r="E57" s="50" t="s">
        <v>249</v>
      </c>
      <c r="F57" s="50" t="s">
        <v>255</v>
      </c>
      <c r="G57" s="50">
        <v>208557.50801352199</v>
      </c>
      <c r="H57" s="50">
        <v>8992026.3370406907</v>
      </c>
      <c r="I57" s="50">
        <v>0</v>
      </c>
      <c r="J57" s="50">
        <v>8992026.3370406907</v>
      </c>
      <c r="K57" s="50">
        <v>1012779.19002905</v>
      </c>
      <c r="L57" s="50">
        <v>3471664.31841865</v>
      </c>
      <c r="M57" s="50">
        <v>0</v>
      </c>
      <c r="N57" s="50">
        <v>0</v>
      </c>
      <c r="O57" s="50">
        <v>0</v>
      </c>
      <c r="P57" s="50">
        <v>0</v>
      </c>
      <c r="Q57" s="50">
        <f>Table27[[#This Row],[NOx_TOTEX]]*$A$15/Table27[[#This Row],[Total VMT]]</f>
        <v>0</v>
      </c>
      <c r="R57" s="50">
        <v>0</v>
      </c>
      <c r="S57" s="50">
        <v>0</v>
      </c>
      <c r="T57" s="50">
        <v>0</v>
      </c>
      <c r="U57" s="50">
        <v>0</v>
      </c>
      <c r="V57" s="50">
        <v>1.98240246788998E-2</v>
      </c>
      <c r="W57" s="50">
        <v>1.52079287412464E-2</v>
      </c>
      <c r="X57" s="50">
        <v>3.5031953420146297E-2</v>
      </c>
      <c r="Y57" s="50">
        <v>0</v>
      </c>
      <c r="Z57" s="50">
        <v>0</v>
      </c>
      <c r="AA57" s="50">
        <v>0</v>
      </c>
      <c r="AB57" s="50">
        <v>0</v>
      </c>
      <c r="AC57" s="50">
        <f>Table27[[#This Row],[PM10_TOTEX]]*$A$15/Table27[[#This Row],[Total VMT]]</f>
        <v>0</v>
      </c>
      <c r="AD57" s="50">
        <v>7.9296098715599297E-2</v>
      </c>
      <c r="AE57" s="50">
        <v>4.3451224974989801E-2</v>
      </c>
      <c r="AF57" s="50">
        <v>0.12274732369058899</v>
      </c>
      <c r="AG57" s="50">
        <f>Table27[[#This Row],[PM10_TOTAL]]*$A$15/Table27[[#This Row],[Total VMT]]</f>
        <v>1.2383697141048875E-2</v>
      </c>
      <c r="AH57" s="50">
        <v>0</v>
      </c>
      <c r="AI57" s="50">
        <v>0</v>
      </c>
      <c r="AJ57" s="50">
        <v>0</v>
      </c>
      <c r="AK57" s="50">
        <v>0</v>
      </c>
      <c r="AL57" s="50">
        <f>Table27[[#This Row],[CO2_TOTEX]]*$A$15/Table27[[#This Row],[Total VMT]]</f>
        <v>0</v>
      </c>
      <c r="AM57" s="50">
        <v>0</v>
      </c>
      <c r="AN57" s="50">
        <v>0</v>
      </c>
      <c r="AO57" s="50">
        <v>0</v>
      </c>
      <c r="AP57" s="50">
        <v>0</v>
      </c>
      <c r="AQ57" s="50">
        <v>0</v>
      </c>
      <c r="AR57" s="50">
        <v>0</v>
      </c>
      <c r="AS57" s="50">
        <v>0</v>
      </c>
      <c r="AT57" s="50">
        <v>0</v>
      </c>
      <c r="AU57" s="50">
        <v>0</v>
      </c>
      <c r="AV57" s="50">
        <v>0</v>
      </c>
      <c r="AW57" s="50">
        <v>0</v>
      </c>
      <c r="AX57" s="50">
        <v>0</v>
      </c>
      <c r="AY57" s="50">
        <v>0</v>
      </c>
      <c r="AZ57" s="50">
        <v>0</v>
      </c>
      <c r="BA57" s="50">
        <v>0</v>
      </c>
      <c r="BB57" s="50">
        <v>0</v>
      </c>
      <c r="BC57" s="50">
        <f>Table27[[#This Row],[ROG_TOTEX]]*$A$15/Table27[[#This Row],[Total VMT]]</f>
        <v>0</v>
      </c>
      <c r="BD57" s="50">
        <v>0</v>
      </c>
      <c r="BE57" s="50">
        <v>0</v>
      </c>
      <c r="BF57" s="50">
        <v>0</v>
      </c>
      <c r="BG57" s="50">
        <v>0</v>
      </c>
      <c r="BH57" s="50">
        <v>0</v>
      </c>
      <c r="BI57" s="50">
        <v>0</v>
      </c>
      <c r="BJ57" s="50">
        <v>0</v>
      </c>
      <c r="BK57" s="50">
        <v>0</v>
      </c>
      <c r="BL57" s="50">
        <v>0</v>
      </c>
      <c r="BM57" s="50">
        <v>0</v>
      </c>
      <c r="BN57" s="50">
        <v>0</v>
      </c>
      <c r="BO57" s="50">
        <v>0</v>
      </c>
      <c r="BP57" s="50">
        <v>0</v>
      </c>
      <c r="BQ57" s="50">
        <v>0</v>
      </c>
      <c r="BR57" s="50">
        <v>0</v>
      </c>
      <c r="BS57" s="50">
        <v>0</v>
      </c>
      <c r="BT57" s="50">
        <v>0</v>
      </c>
      <c r="BU57" s="50">
        <v>0</v>
      </c>
    </row>
    <row r="58" spans="1:73" x14ac:dyDescent="0.35">
      <c r="A58" s="50" t="s">
        <v>247</v>
      </c>
      <c r="B58" s="50">
        <v>2027</v>
      </c>
      <c r="C58" s="50" t="s">
        <v>251</v>
      </c>
      <c r="D58" s="50" t="s">
        <v>249</v>
      </c>
      <c r="E58" s="50" t="s">
        <v>249</v>
      </c>
      <c r="F58" s="50" t="s">
        <v>255</v>
      </c>
      <c r="G58" s="50">
        <v>1024.83173872374</v>
      </c>
      <c r="H58" s="50">
        <v>43367.999630799699</v>
      </c>
      <c r="I58" s="50">
        <v>0</v>
      </c>
      <c r="J58" s="50">
        <v>43367.999630799699</v>
      </c>
      <c r="K58" s="50">
        <v>4957.0028468280598</v>
      </c>
      <c r="L58" s="50">
        <v>16743.6272132839</v>
      </c>
      <c r="M58" s="50">
        <v>0</v>
      </c>
      <c r="N58" s="50">
        <v>0</v>
      </c>
      <c r="O58" s="50">
        <v>0</v>
      </c>
      <c r="P58" s="50">
        <v>0</v>
      </c>
      <c r="Q58" s="50">
        <f>Table27[[#This Row],[NOx_TOTEX]]*$A$15/Table27[[#This Row],[Total VMT]]</f>
        <v>0</v>
      </c>
      <c r="R58" s="50">
        <v>0</v>
      </c>
      <c r="S58" s="50">
        <v>0</v>
      </c>
      <c r="T58" s="50">
        <v>0</v>
      </c>
      <c r="U58" s="50">
        <v>0</v>
      </c>
      <c r="V58" s="50">
        <v>9.5610073050390201E-5</v>
      </c>
      <c r="W58" s="50">
        <v>7.3284672245453705E-5</v>
      </c>
      <c r="X58" s="50">
        <v>1.68894745295844E-4</v>
      </c>
      <c r="Y58" s="50">
        <v>0</v>
      </c>
      <c r="Z58" s="50">
        <v>0</v>
      </c>
      <c r="AA58" s="50">
        <v>0</v>
      </c>
      <c r="AB58" s="50">
        <v>0</v>
      </c>
      <c r="AC58" s="50">
        <f>Table27[[#This Row],[PM10_TOTEX]]*$A$15/Table27[[#This Row],[Total VMT]]</f>
        <v>0</v>
      </c>
      <c r="AD58" s="50">
        <v>3.8244029220156102E-4</v>
      </c>
      <c r="AE58" s="50">
        <v>2.0938477784415301E-4</v>
      </c>
      <c r="AF58" s="50">
        <v>5.9182507004571405E-4</v>
      </c>
      <c r="AG58" s="50">
        <f>Table27[[#This Row],[PM10_TOTAL]]*$A$15/Table27[[#This Row],[Total VMT]]</f>
        <v>1.2379976728004801E-2</v>
      </c>
      <c r="AH58" s="50">
        <v>0</v>
      </c>
      <c r="AI58" s="50">
        <v>0</v>
      </c>
      <c r="AJ58" s="50">
        <v>0</v>
      </c>
      <c r="AK58" s="50">
        <v>0</v>
      </c>
      <c r="AL58" s="50">
        <f>Table27[[#This Row],[CO2_TOTEX]]*$A$15/Table27[[#This Row],[Total VMT]]</f>
        <v>0</v>
      </c>
      <c r="AM58" s="50">
        <v>0</v>
      </c>
      <c r="AN58" s="50">
        <v>0</v>
      </c>
      <c r="AO58" s="50">
        <v>0</v>
      </c>
      <c r="AP58" s="50">
        <v>0</v>
      </c>
      <c r="AQ58" s="50">
        <v>0</v>
      </c>
      <c r="AR58" s="50">
        <v>0</v>
      </c>
      <c r="AS58" s="50">
        <v>0</v>
      </c>
      <c r="AT58" s="50">
        <v>0</v>
      </c>
      <c r="AU58" s="50">
        <v>0</v>
      </c>
      <c r="AV58" s="50">
        <v>0</v>
      </c>
      <c r="AW58" s="50">
        <v>0</v>
      </c>
      <c r="AX58" s="50">
        <v>0</v>
      </c>
      <c r="AY58" s="50">
        <v>0</v>
      </c>
      <c r="AZ58" s="50">
        <v>0</v>
      </c>
      <c r="BA58" s="50">
        <v>0</v>
      </c>
      <c r="BB58" s="50">
        <v>0</v>
      </c>
      <c r="BC58" s="50">
        <f>Table27[[#This Row],[ROG_TOTEX]]*$A$15/Table27[[#This Row],[Total VMT]]</f>
        <v>0</v>
      </c>
      <c r="BD58" s="50">
        <v>0</v>
      </c>
      <c r="BE58" s="50">
        <v>0</v>
      </c>
      <c r="BF58" s="50">
        <v>0</v>
      </c>
      <c r="BG58" s="50">
        <v>0</v>
      </c>
      <c r="BH58" s="50">
        <v>0</v>
      </c>
      <c r="BI58" s="50">
        <v>0</v>
      </c>
      <c r="BJ58" s="50">
        <v>0</v>
      </c>
      <c r="BK58" s="50">
        <v>0</v>
      </c>
      <c r="BL58" s="50">
        <v>0</v>
      </c>
      <c r="BM58" s="50">
        <v>0</v>
      </c>
      <c r="BN58" s="50">
        <v>0</v>
      </c>
      <c r="BO58" s="50">
        <v>0</v>
      </c>
      <c r="BP58" s="50">
        <v>0</v>
      </c>
      <c r="BQ58" s="50">
        <v>0</v>
      </c>
      <c r="BR58" s="50">
        <v>0</v>
      </c>
      <c r="BS58" s="50">
        <v>0</v>
      </c>
      <c r="BT58" s="50">
        <v>0</v>
      </c>
      <c r="BU58" s="50">
        <v>0</v>
      </c>
    </row>
    <row r="59" spans="1:73" x14ac:dyDescent="0.35">
      <c r="A59" s="50" t="s">
        <v>247</v>
      </c>
      <c r="B59" s="50">
        <v>2027</v>
      </c>
      <c r="C59" s="50" t="s">
        <v>252</v>
      </c>
      <c r="D59" s="50" t="s">
        <v>249</v>
      </c>
      <c r="E59" s="50" t="s">
        <v>249</v>
      </c>
      <c r="F59" s="50" t="s">
        <v>255</v>
      </c>
      <c r="G59" s="50">
        <v>12842.9205404267</v>
      </c>
      <c r="H59" s="50">
        <v>421078.40309620701</v>
      </c>
      <c r="I59" s="50">
        <v>0</v>
      </c>
      <c r="J59" s="50">
        <v>421078.40309620701</v>
      </c>
      <c r="K59" s="50">
        <v>64694.110793253902</v>
      </c>
      <c r="L59" s="50">
        <v>162571.017087001</v>
      </c>
      <c r="M59" s="50">
        <v>0</v>
      </c>
      <c r="N59" s="50">
        <v>0</v>
      </c>
      <c r="O59" s="50">
        <v>0</v>
      </c>
      <c r="P59" s="50">
        <v>0</v>
      </c>
      <c r="Q59" s="50">
        <f>Table27[[#This Row],[NOx_TOTEX]]*$A$15/Table27[[#This Row],[Total VMT]]</f>
        <v>0</v>
      </c>
      <c r="R59" s="50">
        <v>0</v>
      </c>
      <c r="S59" s="50">
        <v>0</v>
      </c>
      <c r="T59" s="50">
        <v>0</v>
      </c>
      <c r="U59" s="50">
        <v>0</v>
      </c>
      <c r="V59" s="50">
        <v>9.2831897303785398E-4</v>
      </c>
      <c r="W59" s="50">
        <v>7.0949839999215596E-4</v>
      </c>
      <c r="X59" s="50">
        <v>1.6378173730300101E-3</v>
      </c>
      <c r="Y59" s="50">
        <v>0</v>
      </c>
      <c r="Z59" s="50">
        <v>0</v>
      </c>
      <c r="AA59" s="50">
        <v>0</v>
      </c>
      <c r="AB59" s="50">
        <v>0</v>
      </c>
      <c r="AC59" s="50">
        <f>Table27[[#This Row],[PM10_TOTEX]]*$A$15/Table27[[#This Row],[Total VMT]]</f>
        <v>0</v>
      </c>
      <c r="AD59" s="50">
        <v>3.7132758921514099E-3</v>
      </c>
      <c r="AE59" s="50">
        <v>2.0271382856918698E-3</v>
      </c>
      <c r="AF59" s="50">
        <v>5.7404141778432897E-3</v>
      </c>
      <c r="AG59" s="50">
        <f>Table27[[#This Row],[PM10_TOTAL]]*$A$15/Table27[[#This Row],[Total VMT]]</f>
        <v>1.2367334913486266E-2</v>
      </c>
      <c r="AH59" s="50">
        <v>0</v>
      </c>
      <c r="AI59" s="50">
        <v>0</v>
      </c>
      <c r="AJ59" s="50">
        <v>0</v>
      </c>
      <c r="AK59" s="50">
        <v>0</v>
      </c>
      <c r="AL59" s="50">
        <f>Table27[[#This Row],[CO2_TOTEX]]*$A$15/Table27[[#This Row],[Total VMT]]</f>
        <v>0</v>
      </c>
      <c r="AM59" s="50">
        <v>0</v>
      </c>
      <c r="AN59" s="50">
        <v>0</v>
      </c>
      <c r="AO59" s="50">
        <v>0</v>
      </c>
      <c r="AP59" s="50">
        <v>0</v>
      </c>
      <c r="AQ59" s="50">
        <v>0</v>
      </c>
      <c r="AR59" s="50">
        <v>0</v>
      </c>
      <c r="AS59" s="50">
        <v>0</v>
      </c>
      <c r="AT59" s="50">
        <v>0</v>
      </c>
      <c r="AU59" s="50">
        <v>0</v>
      </c>
      <c r="AV59" s="50">
        <v>0</v>
      </c>
      <c r="AW59" s="50">
        <v>0</v>
      </c>
      <c r="AX59" s="50">
        <v>0</v>
      </c>
      <c r="AY59" s="50">
        <v>0</v>
      </c>
      <c r="AZ59" s="50">
        <v>0</v>
      </c>
      <c r="BA59" s="50">
        <v>0</v>
      </c>
      <c r="BB59" s="50">
        <v>0</v>
      </c>
      <c r="BC59" s="50">
        <f>Table27[[#This Row],[ROG_TOTEX]]*$A$15/Table27[[#This Row],[Total VMT]]</f>
        <v>0</v>
      </c>
      <c r="BD59" s="50">
        <v>0</v>
      </c>
      <c r="BE59" s="50">
        <v>0</v>
      </c>
      <c r="BF59" s="50">
        <v>0</v>
      </c>
      <c r="BG59" s="50">
        <v>0</v>
      </c>
      <c r="BH59" s="50">
        <v>0</v>
      </c>
      <c r="BI59" s="50">
        <v>0</v>
      </c>
      <c r="BJ59" s="50">
        <v>0</v>
      </c>
      <c r="BK59" s="50">
        <v>0</v>
      </c>
      <c r="BL59" s="50">
        <v>0</v>
      </c>
      <c r="BM59" s="50">
        <v>0</v>
      </c>
      <c r="BN59" s="50">
        <v>0</v>
      </c>
      <c r="BO59" s="50">
        <v>0</v>
      </c>
      <c r="BP59" s="50">
        <v>0</v>
      </c>
      <c r="BQ59" s="50">
        <v>0</v>
      </c>
      <c r="BR59" s="50">
        <v>0</v>
      </c>
      <c r="BS59" s="50">
        <v>0</v>
      </c>
      <c r="BT59" s="50">
        <v>0</v>
      </c>
      <c r="BU59" s="50">
        <v>0</v>
      </c>
    </row>
    <row r="60" spans="1:73" x14ac:dyDescent="0.35">
      <c r="A60" s="50" t="s">
        <v>247</v>
      </c>
      <c r="B60" s="50">
        <v>2028</v>
      </c>
      <c r="C60" s="50" t="s">
        <v>248</v>
      </c>
      <c r="D60" s="50" t="s">
        <v>249</v>
      </c>
      <c r="E60" s="50" t="s">
        <v>249</v>
      </c>
      <c r="F60" s="50" t="s">
        <v>255</v>
      </c>
      <c r="G60" s="50">
        <v>219647.05611556899</v>
      </c>
      <c r="H60" s="50">
        <v>9333962.5791998208</v>
      </c>
      <c r="I60" s="50">
        <v>0</v>
      </c>
      <c r="J60" s="50">
        <v>9333962.5791998208</v>
      </c>
      <c r="K60" s="50">
        <v>1061998.3900667301</v>
      </c>
      <c r="L60" s="50">
        <v>3603679.9294259301</v>
      </c>
      <c r="M60" s="50">
        <v>0</v>
      </c>
      <c r="N60" s="50">
        <v>0</v>
      </c>
      <c r="O60" s="50">
        <v>0</v>
      </c>
      <c r="P60" s="50">
        <v>0</v>
      </c>
      <c r="Q60" s="50">
        <f>Table27[[#This Row],[NOx_TOTEX]]*$A$15/Table27[[#This Row],[Total VMT]]</f>
        <v>0</v>
      </c>
      <c r="R60" s="50">
        <v>0</v>
      </c>
      <c r="S60" s="50">
        <v>0</v>
      </c>
      <c r="T60" s="50">
        <v>0</v>
      </c>
      <c r="U60" s="50">
        <v>0</v>
      </c>
      <c r="V60" s="50">
        <v>2.05778650535938E-2</v>
      </c>
      <c r="W60" s="50">
        <v>1.57923308380165E-2</v>
      </c>
      <c r="X60" s="50">
        <v>3.6370195891610398E-2</v>
      </c>
      <c r="Y60" s="50">
        <v>0</v>
      </c>
      <c r="Z60" s="50">
        <v>0</v>
      </c>
      <c r="AA60" s="50">
        <v>0</v>
      </c>
      <c r="AB60" s="50">
        <v>0</v>
      </c>
      <c r="AC60" s="50">
        <f>Table27[[#This Row],[PM10_TOTEX]]*$A$15/Table27[[#This Row],[Total VMT]]</f>
        <v>0</v>
      </c>
      <c r="AD60" s="50">
        <v>8.2311460214375298E-2</v>
      </c>
      <c r="AE60" s="50">
        <v>4.5120945251475898E-2</v>
      </c>
      <c r="AF60" s="50">
        <v>0.127432405465851</v>
      </c>
      <c r="AG60" s="50">
        <f>Table27[[#This Row],[PM10_TOTAL]]*$A$15/Table27[[#This Row],[Total VMT]]</f>
        <v>1.2385389996115517E-2</v>
      </c>
      <c r="AH60" s="50">
        <v>0</v>
      </c>
      <c r="AI60" s="50">
        <v>0</v>
      </c>
      <c r="AJ60" s="50">
        <v>0</v>
      </c>
      <c r="AK60" s="50">
        <v>0</v>
      </c>
      <c r="AL60" s="50">
        <f>Table27[[#This Row],[CO2_TOTEX]]*$A$15/Table27[[#This Row],[Total VMT]]</f>
        <v>0</v>
      </c>
      <c r="AM60" s="50">
        <v>0</v>
      </c>
      <c r="AN60" s="50">
        <v>0</v>
      </c>
      <c r="AO60" s="50">
        <v>0</v>
      </c>
      <c r="AP60" s="50">
        <v>0</v>
      </c>
      <c r="AQ60" s="50">
        <v>0</v>
      </c>
      <c r="AR60" s="50">
        <v>0</v>
      </c>
      <c r="AS60" s="50">
        <v>0</v>
      </c>
      <c r="AT60" s="50">
        <v>0</v>
      </c>
      <c r="AU60" s="50">
        <v>0</v>
      </c>
      <c r="AV60" s="50">
        <v>0</v>
      </c>
      <c r="AW60" s="50">
        <v>0</v>
      </c>
      <c r="AX60" s="50">
        <v>0</v>
      </c>
      <c r="AY60" s="50">
        <v>0</v>
      </c>
      <c r="AZ60" s="50">
        <v>0</v>
      </c>
      <c r="BA60" s="50">
        <v>0</v>
      </c>
      <c r="BB60" s="50">
        <v>0</v>
      </c>
      <c r="BC60" s="50">
        <f>Table27[[#This Row],[ROG_TOTEX]]*$A$15/Table27[[#This Row],[Total VMT]]</f>
        <v>0</v>
      </c>
      <c r="BD60" s="50">
        <v>0</v>
      </c>
      <c r="BE60" s="50">
        <v>0</v>
      </c>
      <c r="BF60" s="50">
        <v>0</v>
      </c>
      <c r="BG60" s="50">
        <v>0</v>
      </c>
      <c r="BH60" s="50">
        <v>0</v>
      </c>
      <c r="BI60" s="50">
        <v>0</v>
      </c>
      <c r="BJ60" s="50">
        <v>0</v>
      </c>
      <c r="BK60" s="50">
        <v>0</v>
      </c>
      <c r="BL60" s="50">
        <v>0</v>
      </c>
      <c r="BM60" s="50">
        <v>0</v>
      </c>
      <c r="BN60" s="50">
        <v>0</v>
      </c>
      <c r="BO60" s="50">
        <v>0</v>
      </c>
      <c r="BP60" s="50">
        <v>0</v>
      </c>
      <c r="BQ60" s="50">
        <v>0</v>
      </c>
      <c r="BR60" s="50">
        <v>0</v>
      </c>
      <c r="BS60" s="50">
        <v>0</v>
      </c>
      <c r="BT60" s="50">
        <v>0</v>
      </c>
      <c r="BU60" s="50">
        <v>0</v>
      </c>
    </row>
    <row r="61" spans="1:73" x14ac:dyDescent="0.35">
      <c r="A61" s="50" t="s">
        <v>247</v>
      </c>
      <c r="B61" s="50">
        <v>2028</v>
      </c>
      <c r="C61" s="50" t="s">
        <v>251</v>
      </c>
      <c r="D61" s="50" t="s">
        <v>249</v>
      </c>
      <c r="E61" s="50" t="s">
        <v>249</v>
      </c>
      <c r="F61" s="50" t="s">
        <v>255</v>
      </c>
      <c r="G61" s="50">
        <v>1207.30462213592</v>
      </c>
      <c r="H61" s="50">
        <v>51646.993769879104</v>
      </c>
      <c r="I61" s="50">
        <v>0</v>
      </c>
      <c r="J61" s="50">
        <v>51646.993769879104</v>
      </c>
      <c r="K61" s="50">
        <v>5868.0524456283401</v>
      </c>
      <c r="L61" s="50">
        <v>19940.0022535397</v>
      </c>
      <c r="M61" s="50">
        <v>0</v>
      </c>
      <c r="N61" s="50">
        <v>0</v>
      </c>
      <c r="O61" s="50">
        <v>0</v>
      </c>
      <c r="P61" s="50">
        <v>0</v>
      </c>
      <c r="Q61" s="50">
        <f>Table27[[#This Row],[NOx_TOTEX]]*$A$15/Table27[[#This Row],[Total VMT]]</f>
        <v>0</v>
      </c>
      <c r="R61" s="50">
        <v>0</v>
      </c>
      <c r="S61" s="50">
        <v>0</v>
      </c>
      <c r="T61" s="50">
        <v>0</v>
      </c>
      <c r="U61" s="50">
        <v>0</v>
      </c>
      <c r="V61" s="50">
        <v>1.13862130815558E-4</v>
      </c>
      <c r="W61" s="50">
        <v>8.7233554519120695E-5</v>
      </c>
      <c r="X61" s="50">
        <v>2.0109568533467799E-4</v>
      </c>
      <c r="Y61" s="50">
        <v>0</v>
      </c>
      <c r="Z61" s="50">
        <v>0</v>
      </c>
      <c r="AA61" s="50">
        <v>0</v>
      </c>
      <c r="AB61" s="50">
        <v>0</v>
      </c>
      <c r="AC61" s="50">
        <f>Table27[[#This Row],[PM10_TOTEX]]*$A$15/Table27[[#This Row],[Total VMT]]</f>
        <v>0</v>
      </c>
      <c r="AD61" s="50">
        <v>4.55448523262232E-4</v>
      </c>
      <c r="AE61" s="50">
        <v>2.49238727197487E-4</v>
      </c>
      <c r="AF61" s="50">
        <v>7.0468725045971998E-4</v>
      </c>
      <c r="AG61" s="50">
        <f>Table27[[#This Row],[PM10_TOTAL]]*$A$15/Table27[[#This Row],[Total VMT]]</f>
        <v>1.2377907340681168E-2</v>
      </c>
      <c r="AH61" s="50">
        <v>0</v>
      </c>
      <c r="AI61" s="50">
        <v>0</v>
      </c>
      <c r="AJ61" s="50">
        <v>0</v>
      </c>
      <c r="AK61" s="50">
        <v>0</v>
      </c>
      <c r="AL61" s="50">
        <f>Table27[[#This Row],[CO2_TOTEX]]*$A$15/Table27[[#This Row],[Total VMT]]</f>
        <v>0</v>
      </c>
      <c r="AM61" s="50">
        <v>0</v>
      </c>
      <c r="AN61" s="50">
        <v>0</v>
      </c>
      <c r="AO61" s="50">
        <v>0</v>
      </c>
      <c r="AP61" s="50">
        <v>0</v>
      </c>
      <c r="AQ61" s="50">
        <v>0</v>
      </c>
      <c r="AR61" s="50">
        <v>0</v>
      </c>
      <c r="AS61" s="50">
        <v>0</v>
      </c>
      <c r="AT61" s="50">
        <v>0</v>
      </c>
      <c r="AU61" s="50">
        <v>0</v>
      </c>
      <c r="AV61" s="50">
        <v>0</v>
      </c>
      <c r="AW61" s="50">
        <v>0</v>
      </c>
      <c r="AX61" s="50">
        <v>0</v>
      </c>
      <c r="AY61" s="50">
        <v>0</v>
      </c>
      <c r="AZ61" s="50">
        <v>0</v>
      </c>
      <c r="BA61" s="50">
        <v>0</v>
      </c>
      <c r="BB61" s="50">
        <v>0</v>
      </c>
      <c r="BC61" s="50">
        <f>Table27[[#This Row],[ROG_TOTEX]]*$A$15/Table27[[#This Row],[Total VMT]]</f>
        <v>0</v>
      </c>
      <c r="BD61" s="50">
        <v>0</v>
      </c>
      <c r="BE61" s="50">
        <v>0</v>
      </c>
      <c r="BF61" s="50">
        <v>0</v>
      </c>
      <c r="BG61" s="50">
        <v>0</v>
      </c>
      <c r="BH61" s="50">
        <v>0</v>
      </c>
      <c r="BI61" s="50">
        <v>0</v>
      </c>
      <c r="BJ61" s="50">
        <v>0</v>
      </c>
      <c r="BK61" s="50">
        <v>0</v>
      </c>
      <c r="BL61" s="50">
        <v>0</v>
      </c>
      <c r="BM61" s="50">
        <v>0</v>
      </c>
      <c r="BN61" s="50">
        <v>0</v>
      </c>
      <c r="BO61" s="50">
        <v>0</v>
      </c>
      <c r="BP61" s="50">
        <v>0</v>
      </c>
      <c r="BQ61" s="50">
        <v>0</v>
      </c>
      <c r="BR61" s="50">
        <v>0</v>
      </c>
      <c r="BS61" s="50">
        <v>0</v>
      </c>
      <c r="BT61" s="50">
        <v>0</v>
      </c>
      <c r="BU61" s="50">
        <v>0</v>
      </c>
    </row>
    <row r="62" spans="1:73" x14ac:dyDescent="0.35">
      <c r="A62" s="50" t="s">
        <v>247</v>
      </c>
      <c r="B62" s="50">
        <v>2028</v>
      </c>
      <c r="C62" s="50" t="s">
        <v>252</v>
      </c>
      <c r="D62" s="50" t="s">
        <v>249</v>
      </c>
      <c r="E62" s="50" t="s">
        <v>249</v>
      </c>
      <c r="F62" s="50" t="s">
        <v>255</v>
      </c>
      <c r="G62" s="50">
        <v>15418.977273496001</v>
      </c>
      <c r="H62" s="50">
        <v>496959.60586562299</v>
      </c>
      <c r="I62" s="50">
        <v>0</v>
      </c>
      <c r="J62" s="50">
        <v>496959.60586562299</v>
      </c>
      <c r="K62" s="50">
        <v>77336.374908265498</v>
      </c>
      <c r="L62" s="50">
        <v>191867.424172478</v>
      </c>
      <c r="M62" s="50">
        <v>0</v>
      </c>
      <c r="N62" s="50">
        <v>0</v>
      </c>
      <c r="O62" s="50">
        <v>0</v>
      </c>
      <c r="P62" s="50">
        <v>0</v>
      </c>
      <c r="Q62" s="50">
        <f>Table27[[#This Row],[NOx_TOTEX]]*$A$15/Table27[[#This Row],[Total VMT]]</f>
        <v>0</v>
      </c>
      <c r="R62" s="50">
        <v>0</v>
      </c>
      <c r="S62" s="50">
        <v>0</v>
      </c>
      <c r="T62" s="50">
        <v>0</v>
      </c>
      <c r="U62" s="50">
        <v>0</v>
      </c>
      <c r="V62" s="50">
        <v>1.0956083892363999E-3</v>
      </c>
      <c r="W62" s="50">
        <v>8.3781858675158595E-4</v>
      </c>
      <c r="X62" s="50">
        <v>1.9334269759879799E-3</v>
      </c>
      <c r="Y62" s="50">
        <v>0</v>
      </c>
      <c r="Z62" s="50">
        <v>0</v>
      </c>
      <c r="AA62" s="50">
        <v>0</v>
      </c>
      <c r="AB62" s="50">
        <v>0</v>
      </c>
      <c r="AC62" s="50">
        <f>Table27[[#This Row],[PM10_TOTEX]]*$A$15/Table27[[#This Row],[Total VMT]]</f>
        <v>0</v>
      </c>
      <c r="AD62" s="50">
        <v>4.3824335569456101E-3</v>
      </c>
      <c r="AE62" s="50">
        <v>2.3937673907188099E-3</v>
      </c>
      <c r="AF62" s="50">
        <v>6.7762009476644196E-3</v>
      </c>
      <c r="AG62" s="50">
        <f>Table27[[#This Row],[PM10_TOTAL]]*$A$15/Table27[[#This Row],[Total VMT]]</f>
        <v>1.236975356578409E-2</v>
      </c>
      <c r="AH62" s="50">
        <v>0</v>
      </c>
      <c r="AI62" s="50">
        <v>0</v>
      </c>
      <c r="AJ62" s="50">
        <v>0</v>
      </c>
      <c r="AK62" s="50">
        <v>0</v>
      </c>
      <c r="AL62" s="50">
        <f>Table27[[#This Row],[CO2_TOTEX]]*$A$15/Table27[[#This Row],[Total VMT]]</f>
        <v>0</v>
      </c>
      <c r="AM62" s="50">
        <v>0</v>
      </c>
      <c r="AN62" s="50">
        <v>0</v>
      </c>
      <c r="AO62" s="50">
        <v>0</v>
      </c>
      <c r="AP62" s="50">
        <v>0</v>
      </c>
      <c r="AQ62" s="50">
        <v>0</v>
      </c>
      <c r="AR62" s="50">
        <v>0</v>
      </c>
      <c r="AS62" s="50">
        <v>0</v>
      </c>
      <c r="AT62" s="50">
        <v>0</v>
      </c>
      <c r="AU62" s="50">
        <v>0</v>
      </c>
      <c r="AV62" s="50">
        <v>0</v>
      </c>
      <c r="AW62" s="50">
        <v>0</v>
      </c>
      <c r="AX62" s="50">
        <v>0</v>
      </c>
      <c r="AY62" s="50">
        <v>0</v>
      </c>
      <c r="AZ62" s="50">
        <v>0</v>
      </c>
      <c r="BA62" s="50">
        <v>0</v>
      </c>
      <c r="BB62" s="50">
        <v>0</v>
      </c>
      <c r="BC62" s="50">
        <f>Table27[[#This Row],[ROG_TOTEX]]*$A$15/Table27[[#This Row],[Total VMT]]</f>
        <v>0</v>
      </c>
      <c r="BD62" s="50">
        <v>0</v>
      </c>
      <c r="BE62" s="50">
        <v>0</v>
      </c>
      <c r="BF62" s="50">
        <v>0</v>
      </c>
      <c r="BG62" s="50">
        <v>0</v>
      </c>
      <c r="BH62" s="50">
        <v>0</v>
      </c>
      <c r="BI62" s="50">
        <v>0</v>
      </c>
      <c r="BJ62" s="50">
        <v>0</v>
      </c>
      <c r="BK62" s="50">
        <v>0</v>
      </c>
      <c r="BL62" s="50">
        <v>0</v>
      </c>
      <c r="BM62" s="50">
        <v>0</v>
      </c>
      <c r="BN62" s="50">
        <v>0</v>
      </c>
      <c r="BO62" s="50">
        <v>0</v>
      </c>
      <c r="BP62" s="50">
        <v>0</v>
      </c>
      <c r="BQ62" s="50">
        <v>0</v>
      </c>
      <c r="BR62" s="50">
        <v>0</v>
      </c>
      <c r="BS62" s="50">
        <v>0</v>
      </c>
      <c r="BT62" s="50">
        <v>0</v>
      </c>
      <c r="BU62" s="50">
        <v>0</v>
      </c>
    </row>
    <row r="63" spans="1:73" x14ac:dyDescent="0.35">
      <c r="A63" s="50" t="s">
        <v>247</v>
      </c>
      <c r="B63" s="50">
        <v>2029</v>
      </c>
      <c r="C63" s="50" t="s">
        <v>248</v>
      </c>
      <c r="D63" s="50" t="s">
        <v>249</v>
      </c>
      <c r="E63" s="50" t="s">
        <v>249</v>
      </c>
      <c r="F63" s="50" t="s">
        <v>255</v>
      </c>
      <c r="G63" s="50">
        <v>230237.061110212</v>
      </c>
      <c r="H63" s="50">
        <v>9656681.9575762507</v>
      </c>
      <c r="I63" s="50">
        <v>0</v>
      </c>
      <c r="J63" s="50">
        <v>9656681.9575762507</v>
      </c>
      <c r="K63" s="50">
        <v>1108799.10465332</v>
      </c>
      <c r="L63" s="50">
        <v>3728276.2449590098</v>
      </c>
      <c r="M63" s="50">
        <v>0</v>
      </c>
      <c r="N63" s="50">
        <v>0</v>
      </c>
      <c r="O63" s="50">
        <v>0</v>
      </c>
      <c r="P63" s="50">
        <v>0</v>
      </c>
      <c r="Q63" s="50">
        <f>Table27[[#This Row],[NOx_TOTEX]]*$A$15/Table27[[#This Row],[Total VMT]]</f>
        <v>0</v>
      </c>
      <c r="R63" s="50">
        <v>0</v>
      </c>
      <c r="S63" s="50">
        <v>0</v>
      </c>
      <c r="T63" s="50">
        <v>0</v>
      </c>
      <c r="U63" s="50">
        <v>0</v>
      </c>
      <c r="V63" s="50">
        <v>2.1289339495671401E-2</v>
      </c>
      <c r="W63" s="50">
        <v>1.6343573480132399E-2</v>
      </c>
      <c r="X63" s="50">
        <v>3.76329129758039E-2</v>
      </c>
      <c r="Y63" s="50">
        <v>0</v>
      </c>
      <c r="Z63" s="50">
        <v>0</v>
      </c>
      <c r="AA63" s="50">
        <v>0</v>
      </c>
      <c r="AB63" s="50">
        <v>0</v>
      </c>
      <c r="AC63" s="50">
        <f>Table27[[#This Row],[PM10_TOTEX]]*$A$15/Table27[[#This Row],[Total VMT]]</f>
        <v>0</v>
      </c>
      <c r="AD63" s="50">
        <v>8.5157357982685894E-2</v>
      </c>
      <c r="AE63" s="50">
        <v>4.6695924228949803E-2</v>
      </c>
      <c r="AF63" s="50">
        <v>0.131853282211635</v>
      </c>
      <c r="AG63" s="50">
        <f>Table27[[#This Row],[PM10_TOTAL]]*$A$15/Table27[[#This Row],[Total VMT]]</f>
        <v>1.2386792932464412E-2</v>
      </c>
      <c r="AH63" s="50">
        <v>0</v>
      </c>
      <c r="AI63" s="50">
        <v>0</v>
      </c>
      <c r="AJ63" s="50">
        <v>0</v>
      </c>
      <c r="AK63" s="50">
        <v>0</v>
      </c>
      <c r="AL63" s="50">
        <f>Table27[[#This Row],[CO2_TOTEX]]*$A$15/Table27[[#This Row],[Total VMT]]</f>
        <v>0</v>
      </c>
      <c r="AM63" s="50">
        <v>0</v>
      </c>
      <c r="AN63" s="50">
        <v>0</v>
      </c>
      <c r="AO63" s="50">
        <v>0</v>
      </c>
      <c r="AP63" s="50">
        <v>0</v>
      </c>
      <c r="AQ63" s="50">
        <v>0</v>
      </c>
      <c r="AR63" s="50">
        <v>0</v>
      </c>
      <c r="AS63" s="50">
        <v>0</v>
      </c>
      <c r="AT63" s="50">
        <v>0</v>
      </c>
      <c r="AU63" s="50">
        <v>0</v>
      </c>
      <c r="AV63" s="50">
        <v>0</v>
      </c>
      <c r="AW63" s="50">
        <v>0</v>
      </c>
      <c r="AX63" s="50">
        <v>0</v>
      </c>
      <c r="AY63" s="50">
        <v>0</v>
      </c>
      <c r="AZ63" s="50">
        <v>0</v>
      </c>
      <c r="BA63" s="50">
        <v>0</v>
      </c>
      <c r="BB63" s="50">
        <v>0</v>
      </c>
      <c r="BC63" s="50">
        <f>Table27[[#This Row],[ROG_TOTEX]]*$A$15/Table27[[#This Row],[Total VMT]]</f>
        <v>0</v>
      </c>
      <c r="BD63" s="50">
        <v>0</v>
      </c>
      <c r="BE63" s="50">
        <v>0</v>
      </c>
      <c r="BF63" s="50">
        <v>0</v>
      </c>
      <c r="BG63" s="50">
        <v>0</v>
      </c>
      <c r="BH63" s="50">
        <v>0</v>
      </c>
      <c r="BI63" s="50">
        <v>0</v>
      </c>
      <c r="BJ63" s="50">
        <v>0</v>
      </c>
      <c r="BK63" s="50">
        <v>0</v>
      </c>
      <c r="BL63" s="50">
        <v>0</v>
      </c>
      <c r="BM63" s="50">
        <v>0</v>
      </c>
      <c r="BN63" s="50">
        <v>0</v>
      </c>
      <c r="BO63" s="50">
        <v>0</v>
      </c>
      <c r="BP63" s="50">
        <v>0</v>
      </c>
      <c r="BQ63" s="50">
        <v>0</v>
      </c>
      <c r="BR63" s="50">
        <v>0</v>
      </c>
      <c r="BS63" s="50">
        <v>0</v>
      </c>
      <c r="BT63" s="50">
        <v>0</v>
      </c>
      <c r="BU63" s="50">
        <v>0</v>
      </c>
    </row>
    <row r="64" spans="1:73" x14ac:dyDescent="0.35">
      <c r="A64" s="50" t="s">
        <v>247</v>
      </c>
      <c r="B64" s="50">
        <v>2029</v>
      </c>
      <c r="C64" s="50" t="s">
        <v>251</v>
      </c>
      <c r="D64" s="50" t="s">
        <v>249</v>
      </c>
      <c r="E64" s="50" t="s">
        <v>249</v>
      </c>
      <c r="F64" s="50" t="s">
        <v>255</v>
      </c>
      <c r="G64" s="50">
        <v>1423.0113789684001</v>
      </c>
      <c r="H64" s="50">
        <v>61320.949618507701</v>
      </c>
      <c r="I64" s="50">
        <v>0</v>
      </c>
      <c r="J64" s="50">
        <v>61320.949618507701</v>
      </c>
      <c r="K64" s="50">
        <v>6942.2845548319801</v>
      </c>
      <c r="L64" s="50">
        <v>23674.947646136701</v>
      </c>
      <c r="M64" s="50">
        <v>0</v>
      </c>
      <c r="N64" s="50">
        <v>0</v>
      </c>
      <c r="O64" s="50">
        <v>0</v>
      </c>
      <c r="P64" s="50">
        <v>0</v>
      </c>
      <c r="Q64" s="50">
        <f>Table27[[#This Row],[NOx_TOTEX]]*$A$15/Table27[[#This Row],[Total VMT]]</f>
        <v>0</v>
      </c>
      <c r="R64" s="50">
        <v>0</v>
      </c>
      <c r="S64" s="50">
        <v>0</v>
      </c>
      <c r="T64" s="50">
        <v>0</v>
      </c>
      <c r="U64" s="50">
        <v>0</v>
      </c>
      <c r="V64" s="50">
        <v>1.3518955272221001E-4</v>
      </c>
      <c r="W64" s="50">
        <v>1.03542493743934E-4</v>
      </c>
      <c r="X64" s="50">
        <v>2.3873204646614399E-4</v>
      </c>
      <c r="Y64" s="50">
        <v>0</v>
      </c>
      <c r="Z64" s="50">
        <v>0</v>
      </c>
      <c r="AA64" s="50">
        <v>0</v>
      </c>
      <c r="AB64" s="50">
        <v>0</v>
      </c>
      <c r="AC64" s="50">
        <f>Table27[[#This Row],[PM10_TOTEX]]*$A$15/Table27[[#This Row],[Total VMT]]</f>
        <v>0</v>
      </c>
      <c r="AD64" s="50">
        <v>5.4075821088884297E-4</v>
      </c>
      <c r="AE64" s="50">
        <v>2.9583569641124003E-4</v>
      </c>
      <c r="AF64" s="50">
        <v>8.3659390730008397E-4</v>
      </c>
      <c r="AG64" s="50">
        <f>Table27[[#This Row],[PM10_TOTAL]]*$A$15/Table27[[#This Row],[Total VMT]]</f>
        <v>1.2376609437975241E-2</v>
      </c>
      <c r="AH64" s="50">
        <v>0</v>
      </c>
      <c r="AI64" s="50">
        <v>0</v>
      </c>
      <c r="AJ64" s="50">
        <v>0</v>
      </c>
      <c r="AK64" s="50">
        <v>0</v>
      </c>
      <c r="AL64" s="50">
        <f>Table27[[#This Row],[CO2_TOTEX]]*$A$15/Table27[[#This Row],[Total VMT]]</f>
        <v>0</v>
      </c>
      <c r="AM64" s="50">
        <v>0</v>
      </c>
      <c r="AN64" s="50">
        <v>0</v>
      </c>
      <c r="AO64" s="50">
        <v>0</v>
      </c>
      <c r="AP64" s="50">
        <v>0</v>
      </c>
      <c r="AQ64" s="50">
        <v>0</v>
      </c>
      <c r="AR64" s="50">
        <v>0</v>
      </c>
      <c r="AS64" s="50">
        <v>0</v>
      </c>
      <c r="AT64" s="50">
        <v>0</v>
      </c>
      <c r="AU64" s="50">
        <v>0</v>
      </c>
      <c r="AV64" s="50">
        <v>0</v>
      </c>
      <c r="AW64" s="50">
        <v>0</v>
      </c>
      <c r="AX64" s="50">
        <v>0</v>
      </c>
      <c r="AY64" s="50">
        <v>0</v>
      </c>
      <c r="AZ64" s="50">
        <v>0</v>
      </c>
      <c r="BA64" s="50">
        <v>0</v>
      </c>
      <c r="BB64" s="50">
        <v>0</v>
      </c>
      <c r="BC64" s="50">
        <f>Table27[[#This Row],[ROG_TOTEX]]*$A$15/Table27[[#This Row],[Total VMT]]</f>
        <v>0</v>
      </c>
      <c r="BD64" s="50">
        <v>0</v>
      </c>
      <c r="BE64" s="50">
        <v>0</v>
      </c>
      <c r="BF64" s="50">
        <v>0</v>
      </c>
      <c r="BG64" s="50">
        <v>0</v>
      </c>
      <c r="BH64" s="50">
        <v>0</v>
      </c>
      <c r="BI64" s="50">
        <v>0</v>
      </c>
      <c r="BJ64" s="50">
        <v>0</v>
      </c>
      <c r="BK64" s="50">
        <v>0</v>
      </c>
      <c r="BL64" s="50">
        <v>0</v>
      </c>
      <c r="BM64" s="50">
        <v>0</v>
      </c>
      <c r="BN64" s="50">
        <v>0</v>
      </c>
      <c r="BO64" s="50">
        <v>0</v>
      </c>
      <c r="BP64" s="50">
        <v>0</v>
      </c>
      <c r="BQ64" s="50">
        <v>0</v>
      </c>
      <c r="BR64" s="50">
        <v>0</v>
      </c>
      <c r="BS64" s="50">
        <v>0</v>
      </c>
      <c r="BT64" s="50">
        <v>0</v>
      </c>
      <c r="BU64" s="50">
        <v>0</v>
      </c>
    </row>
    <row r="65" spans="1:73" x14ac:dyDescent="0.35">
      <c r="A65" s="50" t="s">
        <v>247</v>
      </c>
      <c r="B65" s="50">
        <v>2029</v>
      </c>
      <c r="C65" s="50" t="s">
        <v>252</v>
      </c>
      <c r="D65" s="50" t="s">
        <v>249</v>
      </c>
      <c r="E65" s="50" t="s">
        <v>249</v>
      </c>
      <c r="F65" s="50" t="s">
        <v>255</v>
      </c>
      <c r="G65" s="50">
        <v>18201.702542855601</v>
      </c>
      <c r="H65" s="50">
        <v>577297.24813378602</v>
      </c>
      <c r="I65" s="50">
        <v>0</v>
      </c>
      <c r="J65" s="50">
        <v>577297.24813378602</v>
      </c>
      <c r="K65" s="50">
        <v>90919.2251873473</v>
      </c>
      <c r="L65" s="50">
        <v>222884.384714438</v>
      </c>
      <c r="M65" s="50">
        <v>0</v>
      </c>
      <c r="N65" s="50">
        <v>0</v>
      </c>
      <c r="O65" s="50">
        <v>0</v>
      </c>
      <c r="P65" s="50">
        <v>0</v>
      </c>
      <c r="Q65" s="50">
        <f>Table27[[#This Row],[NOx_TOTEX]]*$A$15/Table27[[#This Row],[Total VMT]]</f>
        <v>0</v>
      </c>
      <c r="R65" s="50">
        <v>0</v>
      </c>
      <c r="S65" s="50">
        <v>0</v>
      </c>
      <c r="T65" s="50">
        <v>0</v>
      </c>
      <c r="U65" s="50">
        <v>0</v>
      </c>
      <c r="V65" s="50">
        <v>1.27272257276678E-3</v>
      </c>
      <c r="W65" s="50">
        <v>9.7374430653376595E-4</v>
      </c>
      <c r="X65" s="50">
        <v>2.2464668793005498E-3</v>
      </c>
      <c r="Y65" s="50">
        <v>0</v>
      </c>
      <c r="Z65" s="50">
        <v>0</v>
      </c>
      <c r="AA65" s="50">
        <v>0</v>
      </c>
      <c r="AB65" s="50">
        <v>0</v>
      </c>
      <c r="AC65" s="50">
        <f>Table27[[#This Row],[PM10_TOTEX]]*$A$15/Table27[[#This Row],[Total VMT]]</f>
        <v>0</v>
      </c>
      <c r="AD65" s="50">
        <v>5.0908902910671502E-3</v>
      </c>
      <c r="AE65" s="50">
        <v>2.7821265900964702E-3</v>
      </c>
      <c r="AF65" s="50">
        <v>7.87301688116363E-3</v>
      </c>
      <c r="AG65" s="50">
        <f>Table27[[#This Row],[PM10_TOTAL]]*$A$15/Table27[[#This Row],[Total VMT]]</f>
        <v>1.2371932903590137E-2</v>
      </c>
      <c r="AH65" s="50">
        <v>0</v>
      </c>
      <c r="AI65" s="50">
        <v>0</v>
      </c>
      <c r="AJ65" s="50">
        <v>0</v>
      </c>
      <c r="AK65" s="50">
        <v>0</v>
      </c>
      <c r="AL65" s="50">
        <f>Table27[[#This Row],[CO2_TOTEX]]*$A$15/Table27[[#This Row],[Total VMT]]</f>
        <v>0</v>
      </c>
      <c r="AM65" s="50">
        <v>0</v>
      </c>
      <c r="AN65" s="50">
        <v>0</v>
      </c>
      <c r="AO65" s="50">
        <v>0</v>
      </c>
      <c r="AP65" s="50">
        <v>0</v>
      </c>
      <c r="AQ65" s="50">
        <v>0</v>
      </c>
      <c r="AR65" s="50">
        <v>0</v>
      </c>
      <c r="AS65" s="50">
        <v>0</v>
      </c>
      <c r="AT65" s="50">
        <v>0</v>
      </c>
      <c r="AU65" s="50">
        <v>0</v>
      </c>
      <c r="AV65" s="50">
        <v>0</v>
      </c>
      <c r="AW65" s="50">
        <v>0</v>
      </c>
      <c r="AX65" s="50">
        <v>0</v>
      </c>
      <c r="AY65" s="50">
        <v>0</v>
      </c>
      <c r="AZ65" s="50">
        <v>0</v>
      </c>
      <c r="BA65" s="50">
        <v>0</v>
      </c>
      <c r="BB65" s="50">
        <v>0</v>
      </c>
      <c r="BC65" s="50">
        <f>Table27[[#This Row],[ROG_TOTEX]]*$A$15/Table27[[#This Row],[Total VMT]]</f>
        <v>0</v>
      </c>
      <c r="BD65" s="50">
        <v>0</v>
      </c>
      <c r="BE65" s="50">
        <v>0</v>
      </c>
      <c r="BF65" s="50">
        <v>0</v>
      </c>
      <c r="BG65" s="50">
        <v>0</v>
      </c>
      <c r="BH65" s="50">
        <v>0</v>
      </c>
      <c r="BI65" s="50">
        <v>0</v>
      </c>
      <c r="BJ65" s="50">
        <v>0</v>
      </c>
      <c r="BK65" s="50">
        <v>0</v>
      </c>
      <c r="BL65" s="50">
        <v>0</v>
      </c>
      <c r="BM65" s="50">
        <v>0</v>
      </c>
      <c r="BN65" s="50">
        <v>0</v>
      </c>
      <c r="BO65" s="50">
        <v>0</v>
      </c>
      <c r="BP65" s="50">
        <v>0</v>
      </c>
      <c r="BQ65" s="50">
        <v>0</v>
      </c>
      <c r="BR65" s="50">
        <v>0</v>
      </c>
      <c r="BS65" s="50">
        <v>0</v>
      </c>
      <c r="BT65" s="50">
        <v>0</v>
      </c>
      <c r="BU65" s="50">
        <v>0</v>
      </c>
    </row>
    <row r="66" spans="1:73" x14ac:dyDescent="0.35">
      <c r="A66" s="50" t="s">
        <v>247</v>
      </c>
      <c r="B66" s="50">
        <v>2025</v>
      </c>
      <c r="C66" s="50" t="s">
        <v>248</v>
      </c>
      <c r="D66" s="50" t="s">
        <v>249</v>
      </c>
      <c r="E66" s="50" t="s">
        <v>249</v>
      </c>
      <c r="F66" s="50" t="s">
        <v>256</v>
      </c>
      <c r="G66" s="50">
        <v>67539.141103105299</v>
      </c>
      <c r="H66" s="50">
        <v>2944814.6670642002</v>
      </c>
      <c r="I66" s="50">
        <v>1425110.59558953</v>
      </c>
      <c r="J66" s="50">
        <v>1519704.07147467</v>
      </c>
      <c r="K66" s="50">
        <v>279274.34847109998</v>
      </c>
      <c r="L66" s="50">
        <v>458995.92401973798</v>
      </c>
      <c r="M66" s="50">
        <v>1.0298569659895399E-2</v>
      </c>
      <c r="N66" s="50">
        <v>0</v>
      </c>
      <c r="O66" s="50">
        <v>3.5841501760213397E-2</v>
      </c>
      <c r="P66" s="50">
        <v>4.61400714201088E-2</v>
      </c>
      <c r="Q66" s="50">
        <f>Table27[[#This Row],[NOx_TOTEX]]*$A$15/Table27[[#This Row],[Total VMT]]</f>
        <v>1.4213994910919419E-2</v>
      </c>
      <c r="R66" s="50">
        <v>1.8783982043585801E-3</v>
      </c>
      <c r="S66" s="50">
        <v>0</v>
      </c>
      <c r="T66" s="50">
        <v>6.0513935126724498E-4</v>
      </c>
      <c r="U66" s="50">
        <v>2.4835375556258301E-3</v>
      </c>
      <c r="V66" s="50">
        <v>6.4922050321618097E-3</v>
      </c>
      <c r="W66" s="50">
        <v>4.4203779732847502E-3</v>
      </c>
      <c r="X66" s="50">
        <v>1.33961205610724E-2</v>
      </c>
      <c r="Y66" s="50">
        <v>2.04292943393744E-3</v>
      </c>
      <c r="Z66" s="50">
        <v>0</v>
      </c>
      <c r="AA66" s="50">
        <v>6.5814425794758803E-4</v>
      </c>
      <c r="AB66" s="50">
        <v>2.7010736918850202E-3</v>
      </c>
      <c r="AC66" s="50">
        <f>Table27[[#This Row],[PM10_TOTEX]]*$A$15/Table27[[#This Row],[Total VMT]]</f>
        <v>8.3209770875516064E-4</v>
      </c>
      <c r="AD66" s="50">
        <v>2.5968820128647201E-2</v>
      </c>
      <c r="AE66" s="50">
        <v>1.26296513522421E-2</v>
      </c>
      <c r="AF66" s="50">
        <v>4.1299545172774399E-2</v>
      </c>
      <c r="AG66" s="50">
        <f>Table27[[#This Row],[PM10_TOTAL]]*$A$15/Table27[[#This Row],[Total VMT]]</f>
        <v>1.2722813529353606E-2</v>
      </c>
      <c r="AH66" s="50">
        <v>434.25787565541799</v>
      </c>
      <c r="AI66" s="50">
        <v>0</v>
      </c>
      <c r="AJ66" s="50">
        <v>19.716420373896302</v>
      </c>
      <c r="AK66" s="50">
        <v>453.97429602931498</v>
      </c>
      <c r="AL66" s="50">
        <f>Table27[[#This Row],[CO2_TOTEX]]*$A$15/Table27[[#This Row],[Total VMT]]</f>
        <v>139.85215312511741</v>
      </c>
      <c r="AM66" s="50">
        <v>1.3813581375760899E-3</v>
      </c>
      <c r="AN66" s="50">
        <v>0</v>
      </c>
      <c r="AO66" s="50">
        <v>1.3131814742607099E-2</v>
      </c>
      <c r="AP66" s="50">
        <v>1.45131728801832E-2</v>
      </c>
      <c r="AQ66" s="50">
        <v>1.83618448307189E-3</v>
      </c>
      <c r="AR66" s="50">
        <v>0</v>
      </c>
      <c r="AS66" s="50">
        <v>6.3702824424236503E-3</v>
      </c>
      <c r="AT66" s="50">
        <v>8.2064669254955404E-3</v>
      </c>
      <c r="AU66" s="50">
        <v>4.4103043109334798E-3</v>
      </c>
      <c r="AV66" s="50">
        <v>0</v>
      </c>
      <c r="AW66" s="50">
        <v>5.3950842260027901E-2</v>
      </c>
      <c r="AX66" s="50">
        <v>5.8361146570961399E-2</v>
      </c>
      <c r="AY66" s="50">
        <v>3.2166824332841903E-2</v>
      </c>
      <c r="AZ66" s="50">
        <v>1.27296720030774E-2</v>
      </c>
      <c r="BA66" s="50">
        <v>1.15318242085364E-2</v>
      </c>
      <c r="BB66" s="50">
        <v>0.114789467115417</v>
      </c>
      <c r="BC66" s="50">
        <f>Table27[[#This Row],[ROG_TOTEX]]*$A$15/Table27[[#This Row],[Total VMT]]</f>
        <v>1.7978841705770198E-2</v>
      </c>
      <c r="BD66" s="50">
        <v>6.4355056976903397E-3</v>
      </c>
      <c r="BE66" s="50">
        <v>0</v>
      </c>
      <c r="BF66" s="50">
        <v>5.9069381363302101E-2</v>
      </c>
      <c r="BG66" s="50">
        <v>6.55048870609925E-2</v>
      </c>
      <c r="BH66" s="50">
        <v>3.2166824332841903E-2</v>
      </c>
      <c r="BI66" s="50">
        <v>1.27296720030722E-2</v>
      </c>
      <c r="BJ66" s="50">
        <v>1.15318242085317E-2</v>
      </c>
      <c r="BK66" s="50">
        <v>0.12193320760543799</v>
      </c>
      <c r="BL66" s="50">
        <v>0.66492975139030497</v>
      </c>
      <c r="BM66" s="50">
        <v>0</v>
      </c>
      <c r="BN66" s="50">
        <v>0.41907792463315802</v>
      </c>
      <c r="BO66" s="50">
        <v>1.08400767602346</v>
      </c>
      <c r="BP66" s="50">
        <v>4.2930812094625504E-3</v>
      </c>
      <c r="BQ66" s="50">
        <v>0</v>
      </c>
      <c r="BR66" s="50">
        <v>1.9491688825973999E-4</v>
      </c>
      <c r="BS66" s="50">
        <v>4.4879980977222903E-3</v>
      </c>
      <c r="BT66" s="50">
        <v>6.21700396943786E-2</v>
      </c>
      <c r="BU66" s="50">
        <v>47.871022288592101</v>
      </c>
    </row>
    <row r="67" spans="1:73" x14ac:dyDescent="0.35">
      <c r="A67" s="50" t="s">
        <v>247</v>
      </c>
      <c r="B67" s="50">
        <v>2025</v>
      </c>
      <c r="C67" s="50" t="s">
        <v>251</v>
      </c>
      <c r="D67" s="50" t="s">
        <v>249</v>
      </c>
      <c r="E67" s="50" t="s">
        <v>249</v>
      </c>
      <c r="F67" s="50" t="s">
        <v>256</v>
      </c>
      <c r="G67" s="50">
        <v>383.90807914482798</v>
      </c>
      <c r="H67" s="50">
        <v>17997.9362021628</v>
      </c>
      <c r="I67" s="50">
        <v>7812.2971170808996</v>
      </c>
      <c r="J67" s="50">
        <v>10185.639085081901</v>
      </c>
      <c r="K67" s="50">
        <v>1587.4599073193399</v>
      </c>
      <c r="L67" s="50">
        <v>3076.3665843522599</v>
      </c>
      <c r="M67" s="50">
        <v>5.6371929664004097E-5</v>
      </c>
      <c r="N67" s="50">
        <v>0</v>
      </c>
      <c r="O67" s="50">
        <v>2.0386752114203899E-4</v>
      </c>
      <c r="P67" s="50">
        <v>2.6023945080604299E-4</v>
      </c>
      <c r="Q67" s="50">
        <f>Table27[[#This Row],[NOx_TOTEX]]*$A$15/Table27[[#This Row],[Total VMT]]</f>
        <v>1.3117355430513743E-2</v>
      </c>
      <c r="R67" s="50">
        <v>7.12048239297739E-6</v>
      </c>
      <c r="S67" s="50">
        <v>0</v>
      </c>
      <c r="T67" s="50">
        <v>2.3914136771255701E-6</v>
      </c>
      <c r="U67" s="50">
        <v>9.5118960701029694E-6</v>
      </c>
      <c r="V67" s="50">
        <v>3.9678657297879301E-5</v>
      </c>
      <c r="W67" s="50">
        <v>2.72383460474241E-5</v>
      </c>
      <c r="X67" s="50">
        <v>7.6428899415406404E-5</v>
      </c>
      <c r="Y67" s="50">
        <v>7.7441742814133695E-6</v>
      </c>
      <c r="Z67" s="50">
        <v>0</v>
      </c>
      <c r="AA67" s="50">
        <v>2.6008805685526299E-6</v>
      </c>
      <c r="AB67" s="50">
        <v>1.0345054849966E-5</v>
      </c>
      <c r="AC67" s="50">
        <f>Table27[[#This Row],[PM10_TOTEX]]*$A$15/Table27[[#This Row],[Total VMT]]</f>
        <v>5.2144192971073156E-4</v>
      </c>
      <c r="AD67" s="50">
        <v>1.5871462919151699E-4</v>
      </c>
      <c r="AE67" s="50">
        <v>7.7823845849783204E-5</v>
      </c>
      <c r="AF67" s="50">
        <v>2.46883529891266E-4</v>
      </c>
      <c r="AG67" s="50">
        <f>Table27[[#This Row],[PM10_TOTAL]]*$A$15/Table27[[#This Row],[Total VMT]]</f>
        <v>1.2444150959791374E-2</v>
      </c>
      <c r="AH67" s="50">
        <v>2.37710492595123</v>
      </c>
      <c r="AI67" s="50">
        <v>0</v>
      </c>
      <c r="AJ67" s="50">
        <v>0.11866145506661301</v>
      </c>
      <c r="AK67" s="50">
        <v>2.4957663810178401</v>
      </c>
      <c r="AL67" s="50">
        <f>Table27[[#This Row],[CO2_TOTEX]]*$A$15/Table27[[#This Row],[Total VMT]]</f>
        <v>125.79896933358344</v>
      </c>
      <c r="AM67" s="50">
        <v>7.51566958468081E-6</v>
      </c>
      <c r="AN67" s="50">
        <v>0</v>
      </c>
      <c r="AO67" s="50">
        <v>7.4369083419773699E-5</v>
      </c>
      <c r="AP67" s="50">
        <v>8.1884753004454503E-5</v>
      </c>
      <c r="AQ67" s="50">
        <v>9.9624411009190698E-6</v>
      </c>
      <c r="AR67" s="50">
        <v>0</v>
      </c>
      <c r="AS67" s="50">
        <v>3.5929612620247697E-5</v>
      </c>
      <c r="AT67" s="50">
        <v>4.5892053721166798E-5</v>
      </c>
      <c r="AU67" s="50">
        <v>2.4108158323022299E-5</v>
      </c>
      <c r="AV67" s="50">
        <v>0</v>
      </c>
      <c r="AW67" s="50">
        <v>3.0689225576269901E-4</v>
      </c>
      <c r="AX67" s="50">
        <v>3.3100041408572201E-4</v>
      </c>
      <c r="AY67" s="50">
        <v>1.15197128515381E-4</v>
      </c>
      <c r="AZ67" s="50">
        <v>4.1833795014319098E-5</v>
      </c>
      <c r="BA67" s="50">
        <v>3.5630484142172502E-5</v>
      </c>
      <c r="BB67" s="50">
        <v>5.2366182175759505E-4</v>
      </c>
      <c r="BC67" s="50">
        <f>Table27[[#This Row],[ROG_TOTEX]]*$A$15/Table27[[#This Row],[Total VMT]]</f>
        <v>1.668405795417096E-2</v>
      </c>
      <c r="BD67" s="50">
        <v>3.5178568033050902E-5</v>
      </c>
      <c r="BE67" s="50">
        <v>0</v>
      </c>
      <c r="BF67" s="50">
        <v>3.3600839085550101E-4</v>
      </c>
      <c r="BG67" s="50">
        <v>3.7118695888855202E-4</v>
      </c>
      <c r="BH67" s="50">
        <v>1.15197128515381E-4</v>
      </c>
      <c r="BI67" s="50">
        <v>4.1833795014301899E-5</v>
      </c>
      <c r="BJ67" s="50">
        <v>3.5630484142157797E-5</v>
      </c>
      <c r="BK67" s="50">
        <v>5.6384836656039395E-4</v>
      </c>
      <c r="BL67" s="50">
        <v>3.63588663260128E-3</v>
      </c>
      <c r="BM67" s="50">
        <v>0</v>
      </c>
      <c r="BN67" s="50">
        <v>2.3850071889195599E-3</v>
      </c>
      <c r="BO67" s="50">
        <v>6.0208938215208499E-3</v>
      </c>
      <c r="BP67" s="50">
        <v>2.35001022724567E-5</v>
      </c>
      <c r="BQ67" s="50">
        <v>0</v>
      </c>
      <c r="BR67" s="50">
        <v>1.17308929001022E-6</v>
      </c>
      <c r="BS67" s="50">
        <v>2.4673191562466901E-5</v>
      </c>
      <c r="BT67" s="50">
        <v>3.6168640235166799E-4</v>
      </c>
      <c r="BU67" s="50">
        <v>0.263175446490717</v>
      </c>
    </row>
    <row r="68" spans="1:73" x14ac:dyDescent="0.35">
      <c r="A68" s="50" t="s">
        <v>247</v>
      </c>
      <c r="B68" s="50">
        <v>2025</v>
      </c>
      <c r="C68" s="50" t="s">
        <v>252</v>
      </c>
      <c r="D68" s="50" t="s">
        <v>249</v>
      </c>
      <c r="E68" s="50" t="s">
        <v>249</v>
      </c>
      <c r="F68" s="50" t="s">
        <v>256</v>
      </c>
      <c r="G68" s="50">
        <v>9987.3405078073101</v>
      </c>
      <c r="H68" s="50">
        <v>446231.99823607702</v>
      </c>
      <c r="I68" s="50">
        <v>203610.74442475999</v>
      </c>
      <c r="J68" s="50">
        <v>242621.25381131601</v>
      </c>
      <c r="K68" s="50">
        <v>41297.653001226397</v>
      </c>
      <c r="L68" s="50">
        <v>73278.849922334397</v>
      </c>
      <c r="M68" s="50">
        <v>1.4695497731734401E-3</v>
      </c>
      <c r="N68" s="50">
        <v>0</v>
      </c>
      <c r="O68" s="50">
        <v>5.3035077864100697E-3</v>
      </c>
      <c r="P68" s="50">
        <v>6.77305755958352E-3</v>
      </c>
      <c r="Q68" s="50">
        <f>Table27[[#This Row],[NOx_TOTEX]]*$A$15/Table27[[#This Row],[Total VMT]]</f>
        <v>1.376955540274837E-2</v>
      </c>
      <c r="R68" s="50">
        <v>2.1881843756106601E-4</v>
      </c>
      <c r="S68" s="50">
        <v>0</v>
      </c>
      <c r="T68" s="50">
        <v>7.3116108794925498E-5</v>
      </c>
      <c r="U68" s="50">
        <v>2.9193454635599201E-4</v>
      </c>
      <c r="V68" s="50">
        <v>9.8377315790403996E-4</v>
      </c>
      <c r="W68" s="50">
        <v>6.7235397493611404E-4</v>
      </c>
      <c r="X68" s="50">
        <v>1.9480616791961399E-3</v>
      </c>
      <c r="Y68" s="50">
        <v>2.3798501603356799E-4</v>
      </c>
      <c r="Z68" s="50">
        <v>0</v>
      </c>
      <c r="AA68" s="50">
        <v>7.9520439492291299E-5</v>
      </c>
      <c r="AB68" s="50">
        <v>3.1750545552586002E-4</v>
      </c>
      <c r="AC68" s="50">
        <f>Table27[[#This Row],[PM10_TOTEX]]*$A$15/Table27[[#This Row],[Total VMT]]</f>
        <v>6.4548528077281245E-4</v>
      </c>
      <c r="AD68" s="50">
        <v>3.9350926316161598E-3</v>
      </c>
      <c r="AE68" s="50">
        <v>1.9210113569603201E-3</v>
      </c>
      <c r="AF68" s="50">
        <v>6.17360944410234E-3</v>
      </c>
      <c r="AG68" s="50">
        <f>Table27[[#This Row],[PM10_TOTAL]]*$A$15/Table27[[#This Row],[Total VMT]]</f>
        <v>1.2550883633820016E-2</v>
      </c>
      <c r="AH68" s="50">
        <v>61.954317751378198</v>
      </c>
      <c r="AI68" s="50">
        <v>0</v>
      </c>
      <c r="AJ68" s="50">
        <v>3.3759481423794599</v>
      </c>
      <c r="AK68" s="50">
        <v>65.330265893757598</v>
      </c>
      <c r="AL68" s="50">
        <f>Table27[[#This Row],[CO2_TOTEX]]*$A$15/Table27[[#This Row],[Total VMT]]</f>
        <v>132.81574942878422</v>
      </c>
      <c r="AM68" s="50">
        <v>1.95995982662751E-4</v>
      </c>
      <c r="AN68" s="50">
        <v>0</v>
      </c>
      <c r="AO68" s="50">
        <v>1.93506097479228E-3</v>
      </c>
      <c r="AP68" s="50">
        <v>2.1310569574550398E-3</v>
      </c>
      <c r="AQ68" s="50">
        <v>2.5982940623408499E-4</v>
      </c>
      <c r="AR68" s="50">
        <v>0</v>
      </c>
      <c r="AS68" s="50">
        <v>9.3503917318376803E-4</v>
      </c>
      <c r="AT68" s="50">
        <v>1.19486857941785E-3</v>
      </c>
      <c r="AU68" s="50">
        <v>6.2855242659116397E-4</v>
      </c>
      <c r="AV68" s="50">
        <v>0</v>
      </c>
      <c r="AW68" s="50">
        <v>7.9836665698489098E-3</v>
      </c>
      <c r="AX68" s="50">
        <v>8.6122189964400707E-3</v>
      </c>
      <c r="AY68" s="50">
        <v>3.2892124583670701E-3</v>
      </c>
      <c r="AZ68" s="50">
        <v>1.18356972588538E-3</v>
      </c>
      <c r="BA68" s="50">
        <v>1.0590927139368901E-3</v>
      </c>
      <c r="BB68" s="50">
        <v>1.41440938946294E-2</v>
      </c>
      <c r="BC68" s="50">
        <f>Table27[[#This Row],[ROG_TOTEX]]*$A$15/Table27[[#This Row],[Total VMT]]</f>
        <v>1.7508551428784179E-2</v>
      </c>
      <c r="BD68" s="50">
        <v>9.17182225407109E-4</v>
      </c>
      <c r="BE68" s="50">
        <v>0</v>
      </c>
      <c r="BF68" s="50">
        <v>8.7411099722765999E-3</v>
      </c>
      <c r="BG68" s="50">
        <v>9.6582921976837103E-3</v>
      </c>
      <c r="BH68" s="50">
        <v>3.2892124583670701E-3</v>
      </c>
      <c r="BI68" s="50">
        <v>1.1835697258848999E-3</v>
      </c>
      <c r="BJ68" s="50">
        <v>1.0590927139364601E-3</v>
      </c>
      <c r="BK68" s="50">
        <v>1.5190167095872099E-2</v>
      </c>
      <c r="BL68" s="50">
        <v>9.4735410644168697E-2</v>
      </c>
      <c r="BM68" s="50">
        <v>0</v>
      </c>
      <c r="BN68" s="50">
        <v>6.20439987769053E-2</v>
      </c>
      <c r="BO68" s="50">
        <v>0.15677940942107399</v>
      </c>
      <c r="BP68" s="50">
        <v>6.1248150533155504E-4</v>
      </c>
      <c r="BQ68" s="50">
        <v>0</v>
      </c>
      <c r="BR68" s="50">
        <v>3.33746843676581E-5</v>
      </c>
      <c r="BS68" s="50">
        <v>6.4585618969921303E-4</v>
      </c>
      <c r="BT68" s="50">
        <v>9.4140863994321908E-3</v>
      </c>
      <c r="BU68" s="50">
        <v>6.8889949102267396</v>
      </c>
    </row>
    <row r="69" spans="1:73" x14ac:dyDescent="0.35">
      <c r="A69" s="50" t="s">
        <v>247</v>
      </c>
      <c r="B69" s="50">
        <v>2026</v>
      </c>
      <c r="C69" s="50" t="s">
        <v>248</v>
      </c>
      <c r="D69" s="50" t="s">
        <v>249</v>
      </c>
      <c r="E69" s="50" t="s">
        <v>249</v>
      </c>
      <c r="F69" s="50" t="s">
        <v>256</v>
      </c>
      <c r="G69" s="50">
        <v>72207.173414040095</v>
      </c>
      <c r="H69" s="50">
        <v>3088502.43128085</v>
      </c>
      <c r="I69" s="50">
        <v>1465288.97186638</v>
      </c>
      <c r="J69" s="50">
        <v>1623213.45941446</v>
      </c>
      <c r="K69" s="50">
        <v>298576.66207748902</v>
      </c>
      <c r="L69" s="50">
        <v>490258.84425133403</v>
      </c>
      <c r="M69" s="50">
        <v>1.0587676254362801E-2</v>
      </c>
      <c r="N69" s="50">
        <v>0</v>
      </c>
      <c r="O69" s="50">
        <v>3.83183767219605E-2</v>
      </c>
      <c r="P69" s="50">
        <v>4.8906052976323298E-2</v>
      </c>
      <c r="Q69" s="50">
        <f>Table27[[#This Row],[NOx_TOTEX]]*$A$15/Table27[[#This Row],[Total VMT]]</f>
        <v>1.4365161969753164E-2</v>
      </c>
      <c r="R69" s="50">
        <v>1.84562535866948E-3</v>
      </c>
      <c r="S69" s="50">
        <v>0</v>
      </c>
      <c r="T69" s="50">
        <v>6.2035889410066698E-4</v>
      </c>
      <c r="U69" s="50">
        <v>2.4659842527701499E-3</v>
      </c>
      <c r="V69" s="50">
        <v>6.8089823276367102E-3</v>
      </c>
      <c r="W69" s="50">
        <v>4.6510456970041501E-3</v>
      </c>
      <c r="X69" s="50">
        <v>1.3926012277411E-2</v>
      </c>
      <c r="Y69" s="50">
        <v>2.0072859740274001E-3</v>
      </c>
      <c r="Z69" s="50">
        <v>0</v>
      </c>
      <c r="AA69" s="50">
        <v>6.7469689942335201E-4</v>
      </c>
      <c r="AB69" s="50">
        <v>2.68198287345075E-3</v>
      </c>
      <c r="AC69" s="50">
        <f>Table27[[#This Row],[PM10_TOTEX]]*$A$15/Table27[[#This Row],[Total VMT]]</f>
        <v>7.8777811809667018E-4</v>
      </c>
      <c r="AD69" s="50">
        <v>2.7235929310546799E-2</v>
      </c>
      <c r="AE69" s="50">
        <v>1.32887019914404E-2</v>
      </c>
      <c r="AF69" s="50">
        <v>4.3206614175438002E-2</v>
      </c>
      <c r="AG69" s="50">
        <f>Table27[[#This Row],[PM10_TOTAL]]*$A$15/Table27[[#This Row],[Total VMT]]</f>
        <v>1.2691067322388143E-2</v>
      </c>
      <c r="AH69" s="50">
        <v>446.46166749529499</v>
      </c>
      <c r="AI69" s="50">
        <v>0</v>
      </c>
      <c r="AJ69" s="50">
        <v>20.789018951073601</v>
      </c>
      <c r="AK69" s="50">
        <v>467.250686446369</v>
      </c>
      <c r="AL69" s="50">
        <f>Table27[[#This Row],[CO2_TOTEX]]*$A$15/Table27[[#This Row],[Total VMT]]</f>
        <v>137.24542020452887</v>
      </c>
      <c r="AM69" s="50">
        <v>1.41326938868174E-3</v>
      </c>
      <c r="AN69" s="50">
        <v>0</v>
      </c>
      <c r="AO69" s="50">
        <v>1.39712188160575E-2</v>
      </c>
      <c r="AP69" s="50">
        <v>1.53844882047393E-2</v>
      </c>
      <c r="AQ69" s="50">
        <v>1.8707303704705201E-3</v>
      </c>
      <c r="AR69" s="50">
        <v>0</v>
      </c>
      <c r="AS69" s="50">
        <v>6.7470905172187104E-3</v>
      </c>
      <c r="AT69" s="50">
        <v>8.6178208876892398E-3</v>
      </c>
      <c r="AU69" s="50">
        <v>4.5335884424712496E-3</v>
      </c>
      <c r="AV69" s="50">
        <v>0</v>
      </c>
      <c r="AW69" s="50">
        <v>5.7679769419348298E-2</v>
      </c>
      <c r="AX69" s="50">
        <v>6.2213357861819599E-2</v>
      </c>
      <c r="AY69" s="50">
        <v>3.40977580599253E-2</v>
      </c>
      <c r="AZ69" s="50">
        <v>1.33459487317765E-2</v>
      </c>
      <c r="BA69" s="50">
        <v>1.23711221953319E-2</v>
      </c>
      <c r="BB69" s="50">
        <v>0.122028186848853</v>
      </c>
      <c r="BC69" s="50">
        <f>Table27[[#This Row],[ROG_TOTEX]]*$A$15/Table27[[#This Row],[Total VMT]]</f>
        <v>1.8273913104374238E-2</v>
      </c>
      <c r="BD69" s="50">
        <v>6.6154016130309896E-3</v>
      </c>
      <c r="BE69" s="50">
        <v>0</v>
      </c>
      <c r="BF69" s="50">
        <v>6.3152087234477502E-2</v>
      </c>
      <c r="BG69" s="50">
        <v>6.9767488847508496E-2</v>
      </c>
      <c r="BH69" s="50">
        <v>3.40977580599253E-2</v>
      </c>
      <c r="BI69" s="50">
        <v>1.3345948731771E-2</v>
      </c>
      <c r="BJ69" s="50">
        <v>1.23711221953268E-2</v>
      </c>
      <c r="BK69" s="50">
        <v>0.129582317834531</v>
      </c>
      <c r="BL69" s="50">
        <v>0.683597244344329</v>
      </c>
      <c r="BM69" s="50">
        <v>0</v>
      </c>
      <c r="BN69" s="50">
        <v>0.44803852787911302</v>
      </c>
      <c r="BO69" s="50">
        <v>1.13163577222344</v>
      </c>
      <c r="BP69" s="50">
        <v>4.4137281162178899E-3</v>
      </c>
      <c r="BQ69" s="50">
        <v>0</v>
      </c>
      <c r="BR69" s="50">
        <v>2.05520617184692E-4</v>
      </c>
      <c r="BS69" s="50">
        <v>4.6192487334025803E-3</v>
      </c>
      <c r="BT69" s="50">
        <v>6.4465103284521999E-2</v>
      </c>
      <c r="BU69" s="50">
        <v>49.2710010696062</v>
      </c>
    </row>
    <row r="70" spans="1:73" x14ac:dyDescent="0.35">
      <c r="A70" s="50" t="s">
        <v>247</v>
      </c>
      <c r="B70" s="50">
        <v>2026</v>
      </c>
      <c r="C70" s="50" t="s">
        <v>251</v>
      </c>
      <c r="D70" s="50" t="s">
        <v>249</v>
      </c>
      <c r="E70" s="50" t="s">
        <v>249</v>
      </c>
      <c r="F70" s="50" t="s">
        <v>256</v>
      </c>
      <c r="G70" s="50">
        <v>510.98763034429498</v>
      </c>
      <c r="H70" s="50">
        <v>23454.8262840957</v>
      </c>
      <c r="I70" s="50">
        <v>10006.8062400005</v>
      </c>
      <c r="J70" s="50">
        <v>13448.020044095099</v>
      </c>
      <c r="K70" s="50">
        <v>2112.9338515475001</v>
      </c>
      <c r="L70" s="50">
        <v>4061.7028684971201</v>
      </c>
      <c r="M70" s="50">
        <v>7.2204857822668505E-5</v>
      </c>
      <c r="N70" s="50">
        <v>0</v>
      </c>
      <c r="O70" s="50">
        <v>2.7134928232154201E-4</v>
      </c>
      <c r="P70" s="50">
        <v>3.43554140144211E-4</v>
      </c>
      <c r="Q70" s="50">
        <f>Table27[[#This Row],[NOx_TOTEX]]*$A$15/Table27[[#This Row],[Total VMT]]</f>
        <v>1.3287975739051284E-2</v>
      </c>
      <c r="R70" s="50">
        <v>8.7465117652031594E-6</v>
      </c>
      <c r="S70" s="50">
        <v>0</v>
      </c>
      <c r="T70" s="50">
        <v>3.0562762901245702E-6</v>
      </c>
      <c r="U70" s="50">
        <v>1.18027880553277E-5</v>
      </c>
      <c r="V70" s="50">
        <v>5.1709040617450703E-5</v>
      </c>
      <c r="W70" s="50">
        <v>3.5594461075953403E-5</v>
      </c>
      <c r="X70" s="50">
        <v>9.9106289748731894E-5</v>
      </c>
      <c r="Y70" s="50">
        <v>9.5126295840530801E-6</v>
      </c>
      <c r="Z70" s="50">
        <v>0</v>
      </c>
      <c r="AA70" s="50">
        <v>3.32397932283621E-6</v>
      </c>
      <c r="AB70" s="50">
        <v>1.28366089068892E-5</v>
      </c>
      <c r="AC70" s="50">
        <f>Table27[[#This Row],[PM10_TOTEX]]*$A$15/Table27[[#This Row],[Total VMT]]</f>
        <v>4.9649393733061523E-4</v>
      </c>
      <c r="AD70" s="50">
        <v>2.06836162469803E-4</v>
      </c>
      <c r="AE70" s="50">
        <v>1.0169846021700899E-4</v>
      </c>
      <c r="AF70" s="50">
        <v>3.2137123159370199E-4</v>
      </c>
      <c r="AG70" s="50">
        <f>Table27[[#This Row],[PM10_TOTAL]]*$A$15/Table27[[#This Row],[Total VMT]]</f>
        <v>1.2429985931339971E-2</v>
      </c>
      <c r="AH70" s="50">
        <v>3.04474094048072</v>
      </c>
      <c r="AI70" s="50">
        <v>0</v>
      </c>
      <c r="AJ70" s="50">
        <v>0.15548140027072699</v>
      </c>
      <c r="AK70" s="50">
        <v>3.2002223407514498</v>
      </c>
      <c r="AL70" s="50">
        <f>Table27[[#This Row],[CO2_TOTEX]]*$A$15/Table27[[#This Row],[Total VMT]]</f>
        <v>123.77809449662</v>
      </c>
      <c r="AM70" s="50">
        <v>9.5828422082490207E-6</v>
      </c>
      <c r="AN70" s="50">
        <v>0</v>
      </c>
      <c r="AO70" s="50">
        <v>9.85008585821443E-5</v>
      </c>
      <c r="AP70" s="50">
        <v>1.08083700790393E-4</v>
      </c>
      <c r="AQ70" s="50">
        <v>1.26491001257243E-5</v>
      </c>
      <c r="AR70" s="50">
        <v>0</v>
      </c>
      <c r="AS70" s="50">
        <v>4.7371838499695103E-5</v>
      </c>
      <c r="AT70" s="50">
        <v>6.0020938625419398E-5</v>
      </c>
      <c r="AU70" s="50">
        <v>3.0879399293199199E-5</v>
      </c>
      <c r="AV70" s="50">
        <v>0</v>
      </c>
      <c r="AW70" s="50">
        <v>4.0847437373616602E-4</v>
      </c>
      <c r="AX70" s="50">
        <v>4.3935377302936499E-4</v>
      </c>
      <c r="AY70" s="50">
        <v>1.5242328010596899E-4</v>
      </c>
      <c r="AZ70" s="50">
        <v>5.4546911579057501E-5</v>
      </c>
      <c r="BA70" s="50">
        <v>4.6625130724682498E-5</v>
      </c>
      <c r="BB70" s="50">
        <v>6.9294909543907396E-4</v>
      </c>
      <c r="BC70" s="50">
        <f>Table27[[#This Row],[ROG_TOTEX]]*$A$15/Table27[[#This Row],[Total VMT]]</f>
        <v>1.6993310790620147E-2</v>
      </c>
      <c r="BD70" s="50">
        <v>4.5059146961806097E-5</v>
      </c>
      <c r="BE70" s="50">
        <v>0</v>
      </c>
      <c r="BF70" s="50">
        <v>4.4722802367135999E-4</v>
      </c>
      <c r="BG70" s="50">
        <v>4.9228717063316601E-4</v>
      </c>
      <c r="BH70" s="50">
        <v>1.5242328010596899E-4</v>
      </c>
      <c r="BI70" s="50">
        <v>5.4546911579035099E-5</v>
      </c>
      <c r="BJ70" s="50">
        <v>4.6625130724663301E-5</v>
      </c>
      <c r="BK70" s="50">
        <v>7.45882493042834E-4</v>
      </c>
      <c r="BL70" s="50">
        <v>4.6568649382588102E-3</v>
      </c>
      <c r="BM70" s="50">
        <v>0</v>
      </c>
      <c r="BN70" s="50">
        <v>3.1744423740737598E-3</v>
      </c>
      <c r="BO70" s="50">
        <v>7.8313073123325808E-3</v>
      </c>
      <c r="BP70" s="50">
        <v>3.0100363981956201E-5</v>
      </c>
      <c r="BQ70" s="50">
        <v>0</v>
      </c>
      <c r="BR70" s="50">
        <v>1.53709193394765E-6</v>
      </c>
      <c r="BS70" s="50">
        <v>3.16374559159038E-5</v>
      </c>
      <c r="BT70" s="50">
        <v>4.6328572681429302E-4</v>
      </c>
      <c r="BU70" s="50">
        <v>0.33745944724736299</v>
      </c>
    </row>
    <row r="71" spans="1:73" x14ac:dyDescent="0.35">
      <c r="A71" s="50" t="s">
        <v>247</v>
      </c>
      <c r="B71" s="50">
        <v>2026</v>
      </c>
      <c r="C71" s="50" t="s">
        <v>252</v>
      </c>
      <c r="D71" s="50" t="s">
        <v>249</v>
      </c>
      <c r="E71" s="50" t="s">
        <v>249</v>
      </c>
      <c r="F71" s="50" t="s">
        <v>256</v>
      </c>
      <c r="G71" s="50">
        <v>11644.816699663899</v>
      </c>
      <c r="H71" s="50">
        <v>507566.56696418399</v>
      </c>
      <c r="I71" s="50">
        <v>227374.680701473</v>
      </c>
      <c r="J71" s="50">
        <v>280191.88626270997</v>
      </c>
      <c r="K71" s="50">
        <v>48151.317054793202</v>
      </c>
      <c r="L71" s="50">
        <v>84626.300706814902</v>
      </c>
      <c r="M71" s="50">
        <v>1.64095304789071E-3</v>
      </c>
      <c r="N71" s="50">
        <v>0</v>
      </c>
      <c r="O71" s="50">
        <v>6.1836614352395102E-3</v>
      </c>
      <c r="P71" s="50">
        <v>7.8246144831302308E-3</v>
      </c>
      <c r="Q71" s="50">
        <f>Table27[[#This Row],[NOx_TOTEX]]*$A$15/Table27[[#This Row],[Total VMT]]</f>
        <v>1.3985107278311712E-2</v>
      </c>
      <c r="R71" s="50">
        <v>2.3358545827903901E-4</v>
      </c>
      <c r="S71" s="50">
        <v>0</v>
      </c>
      <c r="T71" s="50">
        <v>8.1587854859709703E-5</v>
      </c>
      <c r="U71" s="50">
        <v>3.1517331313874901E-4</v>
      </c>
      <c r="V71" s="50">
        <v>1.11899273562336E-3</v>
      </c>
      <c r="W71" s="50">
        <v>7.6712070537034497E-4</v>
      </c>
      <c r="X71" s="50">
        <v>2.2012867541324498E-3</v>
      </c>
      <c r="Y71" s="50">
        <v>2.5404549842026898E-4</v>
      </c>
      <c r="Z71" s="50">
        <v>0</v>
      </c>
      <c r="AA71" s="50">
        <v>8.87342363072755E-5</v>
      </c>
      <c r="AB71" s="50">
        <v>3.4277973472754397E-4</v>
      </c>
      <c r="AC71" s="50">
        <f>Table27[[#This Row],[PM10_TOTEX]]*$A$15/Table27[[#This Row],[Total VMT]]</f>
        <v>6.1265783423979916E-4</v>
      </c>
      <c r="AD71" s="50">
        <v>4.4759709424934402E-3</v>
      </c>
      <c r="AE71" s="50">
        <v>2.1917734439152702E-3</v>
      </c>
      <c r="AF71" s="50">
        <v>7.0105241211362596E-3</v>
      </c>
      <c r="AG71" s="50">
        <f>Table27[[#This Row],[PM10_TOTAL]]*$A$15/Table27[[#This Row],[Total VMT]]</f>
        <v>1.2530065490467528E-2</v>
      </c>
      <c r="AH71" s="50">
        <v>69.1794623562797</v>
      </c>
      <c r="AI71" s="50">
        <v>0</v>
      </c>
      <c r="AJ71" s="50">
        <v>3.8768349468418402</v>
      </c>
      <c r="AK71" s="50">
        <v>73.056297303121596</v>
      </c>
      <c r="AL71" s="50">
        <f>Table27[[#This Row],[CO2_TOTEX]]*$A$15/Table27[[#This Row],[Total VMT]]</f>
        <v>130.57514301096401</v>
      </c>
      <c r="AM71" s="50">
        <v>2.17726523831877E-4</v>
      </c>
      <c r="AN71" s="50">
        <v>0</v>
      </c>
      <c r="AO71" s="50">
        <v>2.2438363013964099E-3</v>
      </c>
      <c r="AP71" s="50">
        <v>2.4615628252282798E-3</v>
      </c>
      <c r="AQ71" s="50">
        <v>2.8727182494019999E-4</v>
      </c>
      <c r="AR71" s="50">
        <v>0</v>
      </c>
      <c r="AS71" s="50">
        <v>1.07872469855772E-3</v>
      </c>
      <c r="AT71" s="50">
        <v>1.3659965234979201E-3</v>
      </c>
      <c r="AU71" s="50">
        <v>7.0184697855066596E-4</v>
      </c>
      <c r="AV71" s="50">
        <v>0</v>
      </c>
      <c r="AW71" s="50">
        <v>9.3085841993186206E-3</v>
      </c>
      <c r="AX71" s="50">
        <v>1.00104311778692E-2</v>
      </c>
      <c r="AY71" s="50">
        <v>3.81938156218316E-3</v>
      </c>
      <c r="AZ71" s="50">
        <v>1.35988457496984E-3</v>
      </c>
      <c r="BA71" s="50">
        <v>1.23167844958125E-3</v>
      </c>
      <c r="BB71" s="50">
        <v>1.6421375764603501E-2</v>
      </c>
      <c r="BC71" s="50">
        <f>Table27[[#This Row],[ROG_TOTEX]]*$A$15/Table27[[#This Row],[Total VMT]]</f>
        <v>1.7891866011608457E-2</v>
      </c>
      <c r="BD71" s="50">
        <v>1.0241334635735201E-3</v>
      </c>
      <c r="BE71" s="50">
        <v>0</v>
      </c>
      <c r="BF71" s="50">
        <v>1.01917280062436E-2</v>
      </c>
      <c r="BG71" s="50">
        <v>1.1215861469817101E-2</v>
      </c>
      <c r="BH71" s="50">
        <v>3.81938156218316E-3</v>
      </c>
      <c r="BI71" s="50">
        <v>1.3598845749692801E-3</v>
      </c>
      <c r="BJ71" s="50">
        <v>1.23167844958074E-3</v>
      </c>
      <c r="BK71" s="50">
        <v>1.7626806056550301E-2</v>
      </c>
      <c r="BL71" s="50">
        <v>0.10577266893531</v>
      </c>
      <c r="BM71" s="50">
        <v>0</v>
      </c>
      <c r="BN71" s="50">
        <v>7.2340476455378097E-2</v>
      </c>
      <c r="BO71" s="50">
        <v>0.17811314539068801</v>
      </c>
      <c r="BP71" s="50">
        <v>6.8390941551542395E-4</v>
      </c>
      <c r="BQ71" s="50">
        <v>0</v>
      </c>
      <c r="BR71" s="50">
        <v>3.83264603718577E-5</v>
      </c>
      <c r="BS71" s="50">
        <v>7.2223587588728197E-4</v>
      </c>
      <c r="BT71" s="50">
        <v>1.05153963235841E-2</v>
      </c>
      <c r="BU71" s="50">
        <v>7.7036952688922904</v>
      </c>
    </row>
    <row r="72" spans="1:73" x14ac:dyDescent="0.35">
      <c r="A72" s="50" t="s">
        <v>247</v>
      </c>
      <c r="B72" s="50">
        <v>2027</v>
      </c>
      <c r="C72" s="50" t="s">
        <v>248</v>
      </c>
      <c r="D72" s="50" t="s">
        <v>249</v>
      </c>
      <c r="E72" s="50" t="s">
        <v>249</v>
      </c>
      <c r="F72" s="50" t="s">
        <v>256</v>
      </c>
      <c r="G72" s="50">
        <v>76509.372820409699</v>
      </c>
      <c r="H72" s="50">
        <v>3220695.8244307698</v>
      </c>
      <c r="I72" s="50">
        <v>1501208.9056699399</v>
      </c>
      <c r="J72" s="50">
        <v>1719486.9187608301</v>
      </c>
      <c r="K72" s="50">
        <v>316366.25662344898</v>
      </c>
      <c r="L72" s="50">
        <v>519336.29838250898</v>
      </c>
      <c r="M72" s="50">
        <v>1.08458466480825E-2</v>
      </c>
      <c r="N72" s="50">
        <v>0</v>
      </c>
      <c r="O72" s="50">
        <v>4.0601167533372402E-2</v>
      </c>
      <c r="P72" s="50">
        <v>5.1447014181455003E-2</v>
      </c>
      <c r="Q72" s="50">
        <f>Table27[[#This Row],[NOx_TOTEX]]*$A$15/Table27[[#This Row],[Total VMT]]</f>
        <v>1.4491265895453546E-2</v>
      </c>
      <c r="R72" s="50">
        <v>1.7911712485849599E-3</v>
      </c>
      <c r="S72" s="50">
        <v>0</v>
      </c>
      <c r="T72" s="50">
        <v>6.2583684048631797E-4</v>
      </c>
      <c r="U72" s="50">
        <v>2.4170080890712799E-3</v>
      </c>
      <c r="V72" s="50">
        <v>7.1004188726339901E-3</v>
      </c>
      <c r="W72" s="50">
        <v>4.86380803044331E-3</v>
      </c>
      <c r="X72" s="50">
        <v>1.43812349921485E-2</v>
      </c>
      <c r="Y72" s="50">
        <v>1.9480621608697699E-3</v>
      </c>
      <c r="Z72" s="50">
        <v>0</v>
      </c>
      <c r="AA72" s="50">
        <v>6.8065466593037502E-4</v>
      </c>
      <c r="AB72" s="50">
        <v>2.6287168268001502E-3</v>
      </c>
      <c r="AC72" s="50">
        <f>Table27[[#This Row],[PM10_TOTEX]]*$A$15/Table27[[#This Row],[Total VMT]]</f>
        <v>7.4044014229197668E-4</v>
      </c>
      <c r="AD72" s="50">
        <v>2.8401675490535901E-2</v>
      </c>
      <c r="AE72" s="50">
        <v>1.38965943726951E-2</v>
      </c>
      <c r="AF72" s="50">
        <v>4.4926986690031201E-2</v>
      </c>
      <c r="AG72" s="50">
        <f>Table27[[#This Row],[PM10_TOTAL]]*$A$15/Table27[[#This Row],[Total VMT]]</f>
        <v>1.2654746254281687E-2</v>
      </c>
      <c r="AH72" s="50">
        <v>457.36436979256399</v>
      </c>
      <c r="AI72" s="50">
        <v>0</v>
      </c>
      <c r="AJ72" s="50">
        <v>21.753983102804501</v>
      </c>
      <c r="AK72" s="50">
        <v>479.11835289536799</v>
      </c>
      <c r="AL72" s="50">
        <f>Table27[[#This Row],[CO2_TOTEX]]*$A$15/Table27[[#This Row],[Total VMT]]</f>
        <v>134.954993164623</v>
      </c>
      <c r="AM72" s="50">
        <v>1.4417011276387801E-3</v>
      </c>
      <c r="AN72" s="50">
        <v>0</v>
      </c>
      <c r="AO72" s="50">
        <v>1.47408898160008E-2</v>
      </c>
      <c r="AP72" s="50">
        <v>1.6182590943639601E-2</v>
      </c>
      <c r="AQ72" s="50">
        <v>1.90147954627372E-3</v>
      </c>
      <c r="AR72" s="50">
        <v>0</v>
      </c>
      <c r="AS72" s="50">
        <v>7.0906756591869501E-3</v>
      </c>
      <c r="AT72" s="50">
        <v>8.9921552054606693E-3</v>
      </c>
      <c r="AU72" s="50">
        <v>4.6435894647253997E-3</v>
      </c>
      <c r="AV72" s="50">
        <v>0</v>
      </c>
      <c r="AW72" s="50">
        <v>6.11165361611598E-2</v>
      </c>
      <c r="AX72" s="50">
        <v>6.5760125625885194E-2</v>
      </c>
      <c r="AY72" s="50">
        <v>3.85191167659363E-2</v>
      </c>
      <c r="AZ72" s="50">
        <v>1.4412362969408499E-2</v>
      </c>
      <c r="BA72" s="50">
        <v>1.46472500300133E-2</v>
      </c>
      <c r="BB72" s="50">
        <v>0.13333885539124299</v>
      </c>
      <c r="BC72" s="50">
        <f>Table27[[#This Row],[ROG_TOTEX]]*$A$15/Table27[[#This Row],[Total VMT]]</f>
        <v>1.8522891579325858E-2</v>
      </c>
      <c r="BD72" s="50">
        <v>6.7759148464859604E-3</v>
      </c>
      <c r="BE72" s="50">
        <v>0</v>
      </c>
      <c r="BF72" s="50">
        <v>6.6914914223356298E-2</v>
      </c>
      <c r="BG72" s="50">
        <v>7.3690829069842298E-2</v>
      </c>
      <c r="BH72" s="50">
        <v>3.85191167659363E-2</v>
      </c>
      <c r="BI72" s="50">
        <v>1.44123629694026E-2</v>
      </c>
      <c r="BJ72" s="50">
        <v>1.4647250030007299E-2</v>
      </c>
      <c r="BK72" s="50">
        <v>0.14126955883518799</v>
      </c>
      <c r="BL72" s="50">
        <v>0.70027355497059396</v>
      </c>
      <c r="BM72" s="50">
        <v>0</v>
      </c>
      <c r="BN72" s="50">
        <v>0.47473023622792498</v>
      </c>
      <c r="BO72" s="50">
        <v>1.1750037911985101</v>
      </c>
      <c r="BP72" s="50">
        <v>4.5215124282332398E-3</v>
      </c>
      <c r="BQ72" s="50">
        <v>0</v>
      </c>
      <c r="BR72" s="50">
        <v>2.1506027023381299E-4</v>
      </c>
      <c r="BS72" s="50">
        <v>4.7365726984670599E-3</v>
      </c>
      <c r="BT72" s="50">
        <v>6.6545884356984705E-2</v>
      </c>
      <c r="BU72" s="50">
        <v>50.522431668348602</v>
      </c>
    </row>
    <row r="73" spans="1:73" x14ac:dyDescent="0.35">
      <c r="A73" s="50" t="s">
        <v>247</v>
      </c>
      <c r="B73" s="50">
        <v>2027</v>
      </c>
      <c r="C73" s="50" t="s">
        <v>251</v>
      </c>
      <c r="D73" s="50" t="s">
        <v>249</v>
      </c>
      <c r="E73" s="50" t="s">
        <v>249</v>
      </c>
      <c r="F73" s="50" t="s">
        <v>256</v>
      </c>
      <c r="G73" s="50">
        <v>657.82039345527403</v>
      </c>
      <c r="H73" s="50">
        <v>29709.3586202808</v>
      </c>
      <c r="I73" s="50">
        <v>12525.069614120301</v>
      </c>
      <c r="J73" s="50">
        <v>17184.289006160499</v>
      </c>
      <c r="K73" s="50">
        <v>2720.0873270326101</v>
      </c>
      <c r="L73" s="50">
        <v>5190.16745368794</v>
      </c>
      <c r="M73" s="50">
        <v>9.0372600371514501E-5</v>
      </c>
      <c r="N73" s="50">
        <v>0</v>
      </c>
      <c r="O73" s="50">
        <v>3.49319679672817E-4</v>
      </c>
      <c r="P73" s="50">
        <v>4.3969228004433201E-4</v>
      </c>
      <c r="Q73" s="50">
        <f>Table27[[#This Row],[NOx_TOTEX]]*$A$15/Table27[[#This Row],[Total VMT]]</f>
        <v>1.3426147840153113E-2</v>
      </c>
      <c r="R73" s="50">
        <v>1.0176880571165E-5</v>
      </c>
      <c r="S73" s="50">
        <v>0</v>
      </c>
      <c r="T73" s="50">
        <v>3.67074761964617E-6</v>
      </c>
      <c r="U73" s="50">
        <v>1.3847628190811199E-5</v>
      </c>
      <c r="V73" s="50">
        <v>6.5497924094889002E-5</v>
      </c>
      <c r="W73" s="50">
        <v>4.5175688841940703E-5</v>
      </c>
      <c r="X73" s="50">
        <v>1.2452124112764099E-4</v>
      </c>
      <c r="Y73" s="50">
        <v>1.10682861686393E-5</v>
      </c>
      <c r="Z73" s="50">
        <v>0</v>
      </c>
      <c r="AA73" s="50">
        <v>3.9922729585932799E-6</v>
      </c>
      <c r="AB73" s="50">
        <v>1.5060559127232599E-5</v>
      </c>
      <c r="AC73" s="50">
        <f>Table27[[#This Row],[PM10_TOTEX]]*$A$15/Table27[[#This Row],[Total VMT]]</f>
        <v>4.5987910767322283E-4</v>
      </c>
      <c r="AD73" s="50">
        <v>2.6199169637955601E-4</v>
      </c>
      <c r="AE73" s="50">
        <v>1.29073396691259E-4</v>
      </c>
      <c r="AF73" s="50">
        <v>4.0612565219804797E-4</v>
      </c>
      <c r="AG73" s="50">
        <f>Table27[[#This Row],[PM10_TOTAL]]*$A$15/Table27[[#This Row],[Total VMT]]</f>
        <v>1.2401179860469298E-2</v>
      </c>
      <c r="AH73" s="50">
        <v>3.8108366051009002</v>
      </c>
      <c r="AI73" s="50">
        <v>0</v>
      </c>
      <c r="AJ73" s="50">
        <v>0.19794814282547599</v>
      </c>
      <c r="AK73" s="50">
        <v>4.0087847479263798</v>
      </c>
      <c r="AL73" s="50">
        <f>Table27[[#This Row],[CO2_TOTEX]]*$A$15/Table27[[#This Row],[Total VMT]]</f>
        <v>122.40955579111792</v>
      </c>
      <c r="AM73" s="50">
        <v>1.1954819779531501E-5</v>
      </c>
      <c r="AN73" s="50">
        <v>0</v>
      </c>
      <c r="AO73" s="50">
        <v>1.2633827837705899E-4</v>
      </c>
      <c r="AP73" s="50">
        <v>1.3829309815659101E-4</v>
      </c>
      <c r="AQ73" s="50">
        <v>1.5731983234796999E-5</v>
      </c>
      <c r="AR73" s="50">
        <v>0</v>
      </c>
      <c r="AS73" s="50">
        <v>6.0550773222177903E-5</v>
      </c>
      <c r="AT73" s="50">
        <v>7.6282756456974994E-5</v>
      </c>
      <c r="AU73" s="50">
        <v>3.8649085716778899E-5</v>
      </c>
      <c r="AV73" s="50">
        <v>0</v>
      </c>
      <c r="AW73" s="50">
        <v>5.2584465209632304E-4</v>
      </c>
      <c r="AX73" s="50">
        <v>5.6449373781310196E-4</v>
      </c>
      <c r="AY73" s="50">
        <v>1.96620308883764E-4</v>
      </c>
      <c r="AZ73" s="50">
        <v>6.9638852087931395E-5</v>
      </c>
      <c r="BA73" s="50">
        <v>6.0028610320849701E-5</v>
      </c>
      <c r="BB73" s="50">
        <v>8.9078150910564902E-4</v>
      </c>
      <c r="BC73" s="50">
        <f>Table27[[#This Row],[ROG_TOTEX]]*$A$15/Table27[[#This Row],[Total VMT]]</f>
        <v>1.7237001245405503E-2</v>
      </c>
      <c r="BD73" s="50">
        <v>5.6396655152398702E-5</v>
      </c>
      <c r="BE73" s="50">
        <v>0</v>
      </c>
      <c r="BF73" s="50">
        <v>5.757337048201E-4</v>
      </c>
      <c r="BG73" s="50">
        <v>6.3213035997249903E-4</v>
      </c>
      <c r="BH73" s="50">
        <v>1.96620308883764E-4</v>
      </c>
      <c r="BI73" s="50">
        <v>6.9638852087902799E-5</v>
      </c>
      <c r="BJ73" s="50">
        <v>6.0028610320825002E-5</v>
      </c>
      <c r="BK73" s="50">
        <v>9.5841813126499101E-4</v>
      </c>
      <c r="BL73" s="50">
        <v>5.8283614011083902E-3</v>
      </c>
      <c r="BM73" s="50">
        <v>0</v>
      </c>
      <c r="BN73" s="50">
        <v>4.0865696038828699E-3</v>
      </c>
      <c r="BO73" s="50">
        <v>9.9149310049912592E-3</v>
      </c>
      <c r="BP73" s="50">
        <v>3.7673999572255401E-5</v>
      </c>
      <c r="BQ73" s="50">
        <v>0</v>
      </c>
      <c r="BR73" s="50">
        <v>1.9569189185791E-6</v>
      </c>
      <c r="BS73" s="50">
        <v>3.9630918490834501E-5</v>
      </c>
      <c r="BT73" s="50">
        <v>5.7987392184951497E-4</v>
      </c>
      <c r="BU73" s="50">
        <v>0.42272134280871199</v>
      </c>
    </row>
    <row r="74" spans="1:73" x14ac:dyDescent="0.35">
      <c r="A74" s="50" t="s">
        <v>247</v>
      </c>
      <c r="B74" s="50">
        <v>2027</v>
      </c>
      <c r="C74" s="50" t="s">
        <v>252</v>
      </c>
      <c r="D74" s="50" t="s">
        <v>249</v>
      </c>
      <c r="E74" s="50" t="s">
        <v>249</v>
      </c>
      <c r="F74" s="50" t="s">
        <v>256</v>
      </c>
      <c r="G74" s="50">
        <v>13373.202630217</v>
      </c>
      <c r="H74" s="50">
        <v>571301.79687171895</v>
      </c>
      <c r="I74" s="50">
        <v>252133.091506431</v>
      </c>
      <c r="J74" s="50">
        <v>319168.70536528702</v>
      </c>
      <c r="K74" s="50">
        <v>55298.192877880101</v>
      </c>
      <c r="L74" s="50">
        <v>96398.461771026195</v>
      </c>
      <c r="M74" s="50">
        <v>1.8195118320582699E-3</v>
      </c>
      <c r="N74" s="50">
        <v>0</v>
      </c>
      <c r="O74" s="50">
        <v>7.1014613842606102E-3</v>
      </c>
      <c r="P74" s="50">
        <v>8.9209732163188799E-3</v>
      </c>
      <c r="Q74" s="50">
        <f>Table27[[#This Row],[NOx_TOTEX]]*$A$15/Table27[[#This Row],[Total VMT]]</f>
        <v>1.4165845673094308E-2</v>
      </c>
      <c r="R74" s="50">
        <v>2.43661700050353E-4</v>
      </c>
      <c r="S74" s="50">
        <v>0</v>
      </c>
      <c r="T74" s="50">
        <v>8.8422929184978595E-5</v>
      </c>
      <c r="U74" s="50">
        <v>3.3208462923533101E-4</v>
      </c>
      <c r="V74" s="50">
        <v>1.2595048652862401E-3</v>
      </c>
      <c r="W74" s="50">
        <v>8.6561139645048905E-4</v>
      </c>
      <c r="X74" s="50">
        <v>2.4572008909720601E-3</v>
      </c>
      <c r="Y74" s="50">
        <v>2.6500433071169701E-4</v>
      </c>
      <c r="Z74" s="50">
        <v>0</v>
      </c>
      <c r="AA74" s="50">
        <v>9.6168003274173906E-5</v>
      </c>
      <c r="AB74" s="50">
        <v>3.6117233398587101E-4</v>
      </c>
      <c r="AC74" s="50">
        <f>Table27[[#This Row],[PM10_TOTEX]]*$A$15/Table27[[#This Row],[Total VMT]]</f>
        <v>5.7351495409447043E-4</v>
      </c>
      <c r="AD74" s="50">
        <v>5.0380194611449802E-3</v>
      </c>
      <c r="AE74" s="50">
        <v>2.4731754184299701E-3</v>
      </c>
      <c r="AF74" s="50">
        <v>7.87236721356082E-3</v>
      </c>
      <c r="AG74" s="50">
        <f>Table27[[#This Row],[PM10_TOTAL]]*$A$15/Table27[[#This Row],[Total VMT]]</f>
        <v>1.2500736895525257E-2</v>
      </c>
      <c r="AH74" s="50">
        <v>76.706593900606194</v>
      </c>
      <c r="AI74" s="50">
        <v>0</v>
      </c>
      <c r="AJ74" s="50">
        <v>4.3972608683010996</v>
      </c>
      <c r="AK74" s="50">
        <v>81.103854768907297</v>
      </c>
      <c r="AL74" s="50">
        <f>Table27[[#This Row],[CO2_TOTEX]]*$A$15/Table27[[#This Row],[Total VMT]]</f>
        <v>128.78692293882648</v>
      </c>
      <c r="AM74" s="50">
        <v>2.4041321508591799E-4</v>
      </c>
      <c r="AN74" s="50">
        <v>0</v>
      </c>
      <c r="AO74" s="50">
        <v>2.5652411873401402E-3</v>
      </c>
      <c r="AP74" s="50">
        <v>2.8056544024260498E-3</v>
      </c>
      <c r="AQ74" s="50">
        <v>3.1598774442198499E-4</v>
      </c>
      <c r="AR74" s="50">
        <v>0</v>
      </c>
      <c r="AS74" s="50">
        <v>1.22802269185986E-3</v>
      </c>
      <c r="AT74" s="50">
        <v>1.54401043628185E-3</v>
      </c>
      <c r="AU74" s="50">
        <v>7.7819836096112895E-4</v>
      </c>
      <c r="AV74" s="50">
        <v>0</v>
      </c>
      <c r="AW74" s="50">
        <v>1.06901635883783E-2</v>
      </c>
      <c r="AX74" s="50">
        <v>1.14683619493394E-2</v>
      </c>
      <c r="AY74" s="50">
        <v>4.3380635745078298E-3</v>
      </c>
      <c r="AZ74" s="50">
        <v>1.5656540826474101E-3</v>
      </c>
      <c r="BA74" s="50">
        <v>1.3951592707973899E-3</v>
      </c>
      <c r="BB74" s="50">
        <v>1.8767238877292099E-2</v>
      </c>
      <c r="BC74" s="50">
        <f>Table27[[#This Row],[ROG_TOTEX]]*$A$15/Table27[[#This Row],[Total VMT]]</f>
        <v>1.8210910576476936E-2</v>
      </c>
      <c r="BD74" s="50">
        <v>1.13554522155833E-3</v>
      </c>
      <c r="BE74" s="50">
        <v>0</v>
      </c>
      <c r="BF74" s="50">
        <v>1.17043835348212E-2</v>
      </c>
      <c r="BG74" s="50">
        <v>1.2839928756379499E-2</v>
      </c>
      <c r="BH74" s="50">
        <v>4.3380635745078298E-3</v>
      </c>
      <c r="BI74" s="50">
        <v>1.5656540826467699E-3</v>
      </c>
      <c r="BJ74" s="50">
        <v>1.3951592707968201E-3</v>
      </c>
      <c r="BK74" s="50">
        <v>2.01388056843309E-2</v>
      </c>
      <c r="BL74" s="50">
        <v>0.11727130895343101</v>
      </c>
      <c r="BM74" s="50">
        <v>0</v>
      </c>
      <c r="BN74" s="50">
        <v>8.3077250987217494E-2</v>
      </c>
      <c r="BO74" s="50">
        <v>0.20034855994064901</v>
      </c>
      <c r="BP74" s="50">
        <v>7.5832277404191896E-4</v>
      </c>
      <c r="BQ74" s="50">
        <v>0</v>
      </c>
      <c r="BR74" s="50">
        <v>4.3471400439926502E-5</v>
      </c>
      <c r="BS74" s="50">
        <v>8.0179417448184595E-4</v>
      </c>
      <c r="BT74" s="50">
        <v>1.1662843750991201E-2</v>
      </c>
      <c r="BU74" s="50">
        <v>8.5523001484700494</v>
      </c>
    </row>
    <row r="75" spans="1:73" x14ac:dyDescent="0.35">
      <c r="A75" s="50" t="s">
        <v>247</v>
      </c>
      <c r="B75" s="50">
        <v>2028</v>
      </c>
      <c r="C75" s="50" t="s">
        <v>248</v>
      </c>
      <c r="D75" s="50" t="s">
        <v>249</v>
      </c>
      <c r="E75" s="50" t="s">
        <v>249</v>
      </c>
      <c r="F75" s="50" t="s">
        <v>256</v>
      </c>
      <c r="G75" s="50">
        <v>80469.343000547204</v>
      </c>
      <c r="H75" s="50">
        <v>3335986.5718682599</v>
      </c>
      <c r="I75" s="50">
        <v>1530413.16261238</v>
      </c>
      <c r="J75" s="50">
        <v>1805573.4092558799</v>
      </c>
      <c r="K75" s="50">
        <v>332740.73331888998</v>
      </c>
      <c r="L75" s="50">
        <v>545336.98430029303</v>
      </c>
      <c r="M75" s="50">
        <v>1.1055469973079501E-2</v>
      </c>
      <c r="N75" s="50">
        <v>0</v>
      </c>
      <c r="O75" s="50">
        <v>4.2702412321017298E-2</v>
      </c>
      <c r="P75" s="50">
        <v>5.3757882294096802E-2</v>
      </c>
      <c r="Q75" s="50">
        <f>Table27[[#This Row],[NOx_TOTEX]]*$A$15/Table27[[#This Row],[Total VMT]]</f>
        <v>1.4618867132207419E-2</v>
      </c>
      <c r="R75" s="50">
        <v>1.71544163545084E-3</v>
      </c>
      <c r="S75" s="50">
        <v>0</v>
      </c>
      <c r="T75" s="50">
        <v>6.2274829624193897E-4</v>
      </c>
      <c r="U75" s="50">
        <v>2.3381899316927799E-3</v>
      </c>
      <c r="V75" s="50">
        <v>7.3545914625245297E-3</v>
      </c>
      <c r="W75" s="50">
        <v>5.0504722328172198E-3</v>
      </c>
      <c r="X75" s="50">
        <v>1.47432536270345E-2</v>
      </c>
      <c r="Y75" s="50">
        <v>1.8656992969501799E-3</v>
      </c>
      <c r="Z75" s="50">
        <v>0</v>
      </c>
      <c r="AA75" s="50">
        <v>6.7729559226313097E-4</v>
      </c>
      <c r="AB75" s="50">
        <v>2.54299488921331E-3</v>
      </c>
      <c r="AC75" s="50">
        <f>Table27[[#This Row],[PM10_TOTEX]]*$A$15/Table27[[#This Row],[Total VMT]]</f>
        <v>6.9153959971697391E-4</v>
      </c>
      <c r="AD75" s="50">
        <v>2.9418365850098101E-2</v>
      </c>
      <c r="AE75" s="50">
        <v>1.4429920665191999E-2</v>
      </c>
      <c r="AF75" s="50">
        <v>4.63912814045035E-2</v>
      </c>
      <c r="AG75" s="50">
        <f>Table27[[#This Row],[PM10_TOTAL]]*$A$15/Table27[[#This Row],[Total VMT]]</f>
        <v>1.2615600726886405E-2</v>
      </c>
      <c r="AH75" s="50">
        <v>466.21981316924501</v>
      </c>
      <c r="AI75" s="50">
        <v>0</v>
      </c>
      <c r="AJ75" s="50">
        <v>22.620029704255099</v>
      </c>
      <c r="AK75" s="50">
        <v>488.8398428735</v>
      </c>
      <c r="AL75" s="50">
        <f>Table27[[#This Row],[CO2_TOTEX]]*$A$15/Table27[[#This Row],[Total VMT]]</f>
        <v>132.93463966458344</v>
      </c>
      <c r="AM75" s="50">
        <v>1.4639296835827599E-3</v>
      </c>
      <c r="AN75" s="50">
        <v>0</v>
      </c>
      <c r="AO75" s="50">
        <v>1.5442238409948199E-2</v>
      </c>
      <c r="AP75" s="50">
        <v>1.6906168093531002E-2</v>
      </c>
      <c r="AQ75" s="50">
        <v>1.9243385657010299E-3</v>
      </c>
      <c r="AR75" s="50">
        <v>0</v>
      </c>
      <c r="AS75" s="50">
        <v>7.4003151196815001E-3</v>
      </c>
      <c r="AT75" s="50">
        <v>9.3246536853825307E-3</v>
      </c>
      <c r="AU75" s="50">
        <v>4.7328106381175298E-3</v>
      </c>
      <c r="AV75" s="50">
        <v>0</v>
      </c>
      <c r="AW75" s="50">
        <v>6.4280030715807401E-2</v>
      </c>
      <c r="AX75" s="50">
        <v>6.9012841353924895E-2</v>
      </c>
      <c r="AY75" s="50">
        <v>4.3044078707250397E-2</v>
      </c>
      <c r="AZ75" s="50">
        <v>1.5305287432471301E-2</v>
      </c>
      <c r="BA75" s="50">
        <v>1.69950334988298E-2</v>
      </c>
      <c r="BB75" s="50">
        <v>0.14435724099247599</v>
      </c>
      <c r="BC75" s="50">
        <f>Table27[[#This Row],[ROG_TOTEX]]*$A$15/Table27[[#This Row],[Total VMT]]</f>
        <v>1.8767286119079966E-2</v>
      </c>
      <c r="BD75" s="50">
        <v>6.9061061732604498E-3</v>
      </c>
      <c r="BE75" s="50">
        <v>0</v>
      </c>
      <c r="BF75" s="50">
        <v>7.0378542564663193E-2</v>
      </c>
      <c r="BG75" s="50">
        <v>7.7284648737923595E-2</v>
      </c>
      <c r="BH75" s="50">
        <v>4.3044078707250397E-2</v>
      </c>
      <c r="BI75" s="50">
        <v>1.5305287432465E-2</v>
      </c>
      <c r="BJ75" s="50">
        <v>1.6995033498822799E-2</v>
      </c>
      <c r="BK75" s="50">
        <v>0.15262904837646199</v>
      </c>
      <c r="BL75" s="50">
        <v>0.71381248020195798</v>
      </c>
      <c r="BM75" s="50">
        <v>0</v>
      </c>
      <c r="BN75" s="50">
        <v>0.49929981616102798</v>
      </c>
      <c r="BO75" s="50">
        <v>1.2131122963629799</v>
      </c>
      <c r="BP75" s="50">
        <v>4.6090575015482896E-3</v>
      </c>
      <c r="BQ75" s="50">
        <v>0</v>
      </c>
      <c r="BR75" s="50">
        <v>2.23622022592582E-4</v>
      </c>
      <c r="BS75" s="50">
        <v>4.8326795241408699E-3</v>
      </c>
      <c r="BT75" s="50">
        <v>6.8292649800663505E-2</v>
      </c>
      <c r="BU75" s="50">
        <v>51.5475506398232</v>
      </c>
    </row>
    <row r="76" spans="1:73" x14ac:dyDescent="0.35">
      <c r="A76" s="50" t="s">
        <v>247</v>
      </c>
      <c r="B76" s="50">
        <v>2028</v>
      </c>
      <c r="C76" s="50" t="s">
        <v>251</v>
      </c>
      <c r="D76" s="50" t="s">
        <v>249</v>
      </c>
      <c r="E76" s="50" t="s">
        <v>249</v>
      </c>
      <c r="F76" s="50" t="s">
        <v>256</v>
      </c>
      <c r="G76" s="50">
        <v>824.12603991751598</v>
      </c>
      <c r="H76" s="50">
        <v>36657.033151930998</v>
      </c>
      <c r="I76" s="50">
        <v>15323.186354371201</v>
      </c>
      <c r="J76" s="50">
        <v>21333.8467975598</v>
      </c>
      <c r="K76" s="50">
        <v>3407.76117517801</v>
      </c>
      <c r="L76" s="50">
        <v>6443.4575833172303</v>
      </c>
      <c r="M76" s="50">
        <v>1.1055834126226401E-4</v>
      </c>
      <c r="N76" s="50">
        <v>0</v>
      </c>
      <c r="O76" s="50">
        <v>4.3762962226200102E-4</v>
      </c>
      <c r="P76" s="50">
        <v>5.4818796352426602E-4</v>
      </c>
      <c r="Q76" s="50">
        <f>Table27[[#This Row],[NOx_TOTEX]]*$A$15/Table27[[#This Row],[Total VMT]]</f>
        <v>1.3566507022774819E-2</v>
      </c>
      <c r="R76" s="50">
        <v>1.13382231352258E-5</v>
      </c>
      <c r="S76" s="50">
        <v>0</v>
      </c>
      <c r="T76" s="50">
        <v>4.2135349929450104E-6</v>
      </c>
      <c r="U76" s="50">
        <v>1.55517581281708E-5</v>
      </c>
      <c r="V76" s="50">
        <v>8.0814924536607796E-5</v>
      </c>
      <c r="W76" s="50">
        <v>5.5824399359680097E-5</v>
      </c>
      <c r="X76" s="50">
        <v>1.5219108202445801E-4</v>
      </c>
      <c r="Y76" s="50">
        <v>1.23313521689682E-5</v>
      </c>
      <c r="Z76" s="50">
        <v>0</v>
      </c>
      <c r="AA76" s="50">
        <v>4.5826037514511396E-6</v>
      </c>
      <c r="AB76" s="50">
        <v>1.69139559204193E-5</v>
      </c>
      <c r="AC76" s="50">
        <f>Table27[[#This Row],[PM10_TOTEX]]*$A$15/Table27[[#This Row],[Total VMT]]</f>
        <v>4.1858507855967322E-4</v>
      </c>
      <c r="AD76" s="50">
        <v>3.2325969814643102E-4</v>
      </c>
      <c r="AE76" s="50">
        <v>1.594982838848E-4</v>
      </c>
      <c r="AF76" s="50">
        <v>4.9967193795165095E-4</v>
      </c>
      <c r="AG76" s="50">
        <f>Table27[[#This Row],[PM10_TOTAL]]*$A$15/Table27[[#This Row],[Total VMT]]</f>
        <v>1.2365836731846642E-2</v>
      </c>
      <c r="AH76" s="50">
        <v>4.6620269545254098</v>
      </c>
      <c r="AI76" s="50">
        <v>0</v>
      </c>
      <c r="AJ76" s="50">
        <v>0.24599815940627101</v>
      </c>
      <c r="AK76" s="50">
        <v>4.9080251139316804</v>
      </c>
      <c r="AL76" s="50">
        <f>Table27[[#This Row],[CO2_TOTEX]]*$A$15/Table27[[#This Row],[Total VMT]]</f>
        <v>121.46336951296796</v>
      </c>
      <c r="AM76" s="50">
        <v>1.45853614737275E-5</v>
      </c>
      <c r="AN76" s="50">
        <v>0</v>
      </c>
      <c r="AO76" s="50">
        <v>1.5777625690734001E-4</v>
      </c>
      <c r="AP76" s="50">
        <v>1.72361618381067E-4</v>
      </c>
      <c r="AQ76" s="50">
        <v>1.9144882883966099E-5</v>
      </c>
      <c r="AR76" s="50">
        <v>0</v>
      </c>
      <c r="AS76" s="50">
        <v>7.5393168771608195E-5</v>
      </c>
      <c r="AT76" s="50">
        <v>9.4538051655574398E-5</v>
      </c>
      <c r="AU76" s="50">
        <v>4.72817794266305E-5</v>
      </c>
      <c r="AV76" s="50">
        <v>0</v>
      </c>
      <c r="AW76" s="50">
        <v>6.5877846404649497E-4</v>
      </c>
      <c r="AX76" s="50">
        <v>7.0606024347312502E-4</v>
      </c>
      <c r="AY76" s="50">
        <v>2.45607901249724E-4</v>
      </c>
      <c r="AZ76" s="50">
        <v>8.6489639022460698E-5</v>
      </c>
      <c r="BA76" s="50">
        <v>7.4581054472068996E-5</v>
      </c>
      <c r="BB76" s="50">
        <v>1.1127388382173699E-3</v>
      </c>
      <c r="BC76" s="50">
        <f>Table27[[#This Row],[ROG_TOTEX]]*$A$15/Table27[[#This Row],[Total VMT]]</f>
        <v>1.7473516182294355E-2</v>
      </c>
      <c r="BD76" s="50">
        <v>6.8993461549281401E-5</v>
      </c>
      <c r="BE76" s="50">
        <v>0</v>
      </c>
      <c r="BF76" s="50">
        <v>7.2127949623362799E-4</v>
      </c>
      <c r="BG76" s="50">
        <v>7.9027295778290904E-4</v>
      </c>
      <c r="BH76" s="50">
        <v>2.45607901249724E-4</v>
      </c>
      <c r="BI76" s="50">
        <v>8.6489639022425095E-5</v>
      </c>
      <c r="BJ76" s="50">
        <v>7.4581054472038299E-5</v>
      </c>
      <c r="BK76" s="50">
        <v>1.19695155252709E-3</v>
      </c>
      <c r="BL76" s="50">
        <v>7.1299063511906903E-3</v>
      </c>
      <c r="BM76" s="50">
        <v>0</v>
      </c>
      <c r="BN76" s="50">
        <v>5.1196418214498104E-3</v>
      </c>
      <c r="BO76" s="50">
        <v>1.22495481726405E-2</v>
      </c>
      <c r="BP76" s="50">
        <v>4.6088882754914898E-5</v>
      </c>
      <c r="BQ76" s="50">
        <v>0</v>
      </c>
      <c r="BR76" s="50">
        <v>2.4319422511692999E-6</v>
      </c>
      <c r="BS76" s="50">
        <v>4.8520825006084197E-5</v>
      </c>
      <c r="BT76" s="50">
        <v>7.0941850546866602E-4</v>
      </c>
      <c r="BU76" s="50">
        <v>0.517545115829248</v>
      </c>
    </row>
    <row r="77" spans="1:73" x14ac:dyDescent="0.35">
      <c r="A77" s="50" t="s">
        <v>247</v>
      </c>
      <c r="B77" s="50">
        <v>2028</v>
      </c>
      <c r="C77" s="50" t="s">
        <v>252</v>
      </c>
      <c r="D77" s="50" t="s">
        <v>249</v>
      </c>
      <c r="E77" s="50" t="s">
        <v>249</v>
      </c>
      <c r="F77" s="50" t="s">
        <v>256</v>
      </c>
      <c r="G77" s="50">
        <v>15169.484672536</v>
      </c>
      <c r="H77" s="50">
        <v>635915.70030291798</v>
      </c>
      <c r="I77" s="50">
        <v>277206.54360560299</v>
      </c>
      <c r="J77" s="50">
        <v>358709.15669731499</v>
      </c>
      <c r="K77" s="50">
        <v>62725.819123128596</v>
      </c>
      <c r="L77" s="50">
        <v>108340.856567462</v>
      </c>
      <c r="M77" s="50">
        <v>2.0003277254992701E-3</v>
      </c>
      <c r="N77" s="50">
        <v>0</v>
      </c>
      <c r="O77" s="50">
        <v>8.0553061778239309E-3</v>
      </c>
      <c r="P77" s="50">
        <v>1.0055633903323201E-2</v>
      </c>
      <c r="Q77" s="50">
        <f>Table27[[#This Row],[NOx_TOTEX]]*$A$15/Table27[[#This Row],[Total VMT]]</f>
        <v>1.4345172226823221E-2</v>
      </c>
      <c r="R77" s="50">
        <v>2.48854766508747E-4</v>
      </c>
      <c r="S77" s="50">
        <v>0</v>
      </c>
      <c r="T77" s="50">
        <v>9.3673926331572805E-5</v>
      </c>
      <c r="U77" s="50">
        <v>3.4252869284031901E-4</v>
      </c>
      <c r="V77" s="50">
        <v>1.4019541384766201E-3</v>
      </c>
      <c r="W77" s="50">
        <v>9.6552308369382501E-4</v>
      </c>
      <c r="X77" s="50">
        <v>2.71000591501076E-3</v>
      </c>
      <c r="Y77" s="50">
        <v>2.7065226430513298E-4</v>
      </c>
      <c r="Z77" s="50">
        <v>0</v>
      </c>
      <c r="AA77" s="50">
        <v>1.01878941776674E-4</v>
      </c>
      <c r="AB77" s="50">
        <v>3.7253120608180798E-4</v>
      </c>
      <c r="AC77" s="50">
        <f>Table27[[#This Row],[PM10_TOTEX]]*$A$15/Table27[[#This Row],[Total VMT]]</f>
        <v>5.3144579073663455E-4</v>
      </c>
      <c r="AD77" s="50">
        <v>5.6078165539064804E-3</v>
      </c>
      <c r="AE77" s="50">
        <v>2.7586373819823498E-3</v>
      </c>
      <c r="AF77" s="50">
        <v>8.7389851419706396E-3</v>
      </c>
      <c r="AG77" s="50">
        <f>Table27[[#This Row],[PM10_TOTAL]]*$A$15/Table27[[#This Row],[Total VMT]]</f>
        <v>1.2466866649529484E-2</v>
      </c>
      <c r="AH77" s="50">
        <v>84.329583647675094</v>
      </c>
      <c r="AI77" s="50">
        <v>0</v>
      </c>
      <c r="AJ77" s="50">
        <v>4.9364247721556698</v>
      </c>
      <c r="AK77" s="50">
        <v>89.266008419830698</v>
      </c>
      <c r="AL77" s="50">
        <f>Table27[[#This Row],[CO2_TOTEX]]*$A$15/Table27[[#This Row],[Total VMT]]</f>
        <v>127.34515567042767</v>
      </c>
      <c r="AM77" s="50">
        <v>2.6333213887957903E-4</v>
      </c>
      <c r="AN77" s="50">
        <v>0</v>
      </c>
      <c r="AO77" s="50">
        <v>2.8979326076668198E-3</v>
      </c>
      <c r="AP77" s="50">
        <v>3.1612647465463998E-3</v>
      </c>
      <c r="AQ77" s="50">
        <v>3.4492969242628997E-4</v>
      </c>
      <c r="AR77" s="50">
        <v>0</v>
      </c>
      <c r="AS77" s="50">
        <v>1.3819483266688101E-3</v>
      </c>
      <c r="AT77" s="50">
        <v>1.7268780190950999E-3</v>
      </c>
      <c r="AU77" s="50">
        <v>8.5551355817611396E-4</v>
      </c>
      <c r="AV77" s="50">
        <v>0</v>
      </c>
      <c r="AW77" s="50">
        <v>1.21259925008262E-2</v>
      </c>
      <c r="AX77" s="50">
        <v>1.29815060590023E-2</v>
      </c>
      <c r="AY77" s="50">
        <v>4.9707190562061198E-3</v>
      </c>
      <c r="AZ77" s="50">
        <v>1.7820306241355399E-3</v>
      </c>
      <c r="BA77" s="50">
        <v>1.61472295885948E-3</v>
      </c>
      <c r="BB77" s="50">
        <v>2.1348978698203399E-2</v>
      </c>
      <c r="BC77" s="50">
        <f>Table27[[#This Row],[ROG_TOTEX]]*$A$15/Table27[[#This Row],[Total VMT]]</f>
        <v>1.8519164676271106E-2</v>
      </c>
      <c r="BD77" s="50">
        <v>1.2483633758434199E-3</v>
      </c>
      <c r="BE77" s="50">
        <v>0</v>
      </c>
      <c r="BF77" s="50">
        <v>1.3276435463001701E-2</v>
      </c>
      <c r="BG77" s="50">
        <v>1.45247988388451E-2</v>
      </c>
      <c r="BH77" s="50">
        <v>4.9707190562061198E-3</v>
      </c>
      <c r="BI77" s="50">
        <v>1.7820306241348E-3</v>
      </c>
      <c r="BJ77" s="50">
        <v>1.6147229588588099E-3</v>
      </c>
      <c r="BK77" s="50">
        <v>2.28922714780448E-2</v>
      </c>
      <c r="BL77" s="50">
        <v>0.12891771540116401</v>
      </c>
      <c r="BM77" s="50">
        <v>0</v>
      </c>
      <c r="BN77" s="50">
        <v>9.4235570402772306E-2</v>
      </c>
      <c r="BO77" s="50">
        <v>0.22315328580393601</v>
      </c>
      <c r="BP77" s="50">
        <v>8.3368378849369904E-4</v>
      </c>
      <c r="BQ77" s="50">
        <v>0</v>
      </c>
      <c r="BR77" s="50">
        <v>4.8801584540709899E-5</v>
      </c>
      <c r="BS77" s="50">
        <v>8.8248537303440905E-4</v>
      </c>
      <c r="BT77" s="50">
        <v>1.2824732193163499E-2</v>
      </c>
      <c r="BU77" s="50">
        <v>9.4129890525859796</v>
      </c>
    </row>
    <row r="78" spans="1:73" x14ac:dyDescent="0.35">
      <c r="A78" s="50" t="s">
        <v>247</v>
      </c>
      <c r="B78" s="50">
        <v>2029</v>
      </c>
      <c r="C78" s="50" t="s">
        <v>248</v>
      </c>
      <c r="D78" s="50" t="s">
        <v>249</v>
      </c>
      <c r="E78" s="50" t="s">
        <v>249</v>
      </c>
      <c r="F78" s="50" t="s">
        <v>256</v>
      </c>
      <c r="G78" s="50">
        <v>84022.141054837601</v>
      </c>
      <c r="H78" s="50">
        <v>3433257.6003207299</v>
      </c>
      <c r="I78" s="50">
        <v>1552494.70437881</v>
      </c>
      <c r="J78" s="50">
        <v>1880762.8959419201</v>
      </c>
      <c r="K78" s="50">
        <v>347431.55327389401</v>
      </c>
      <c r="L78" s="50">
        <v>568046.45028503495</v>
      </c>
      <c r="M78" s="50">
        <v>1.1213759849648499E-2</v>
      </c>
      <c r="N78" s="50">
        <v>0</v>
      </c>
      <c r="O78" s="50">
        <v>4.4587621235896303E-2</v>
      </c>
      <c r="P78" s="50">
        <v>5.5801381085544902E-2</v>
      </c>
      <c r="Q78" s="50">
        <f>Table27[[#This Row],[NOx_TOTEX]]*$A$15/Table27[[#This Row],[Total VMT]]</f>
        <v>1.4744648317493276E-2</v>
      </c>
      <c r="R78" s="50">
        <v>1.6349549468681599E-3</v>
      </c>
      <c r="S78" s="50">
        <v>0</v>
      </c>
      <c r="T78" s="50">
        <v>6.1590179126277099E-4</v>
      </c>
      <c r="U78" s="50">
        <v>2.2508567381309399E-3</v>
      </c>
      <c r="V78" s="50">
        <v>7.5690373723013302E-3</v>
      </c>
      <c r="W78" s="50">
        <v>5.2092920563300699E-3</v>
      </c>
      <c r="X78" s="50">
        <v>1.50291861667623E-2</v>
      </c>
      <c r="Y78" s="50">
        <v>1.77816267944056E-3</v>
      </c>
      <c r="Z78" s="50">
        <v>0</v>
      </c>
      <c r="AA78" s="50">
        <v>6.6984939341717398E-4</v>
      </c>
      <c r="AB78" s="50">
        <v>2.4480120728577301E-3</v>
      </c>
      <c r="AC78" s="50">
        <f>Table27[[#This Row],[PM10_TOTEX]]*$A$15/Table27[[#This Row],[Total VMT]]</f>
        <v>6.4684917091801554E-4</v>
      </c>
      <c r="AD78" s="50">
        <v>3.02761494892053E-2</v>
      </c>
      <c r="AE78" s="50">
        <v>1.48836915895144E-2</v>
      </c>
      <c r="AF78" s="50">
        <v>4.7607853151577499E-2</v>
      </c>
      <c r="AG78" s="50">
        <f>Table27[[#This Row],[PM10_TOTAL]]*$A$15/Table27[[#This Row],[Total VMT]]</f>
        <v>1.2579635812145051E-2</v>
      </c>
      <c r="AH78" s="50">
        <v>472.90878035643499</v>
      </c>
      <c r="AI78" s="50">
        <v>0</v>
      </c>
      <c r="AJ78" s="50">
        <v>23.371022116985099</v>
      </c>
      <c r="AK78" s="50">
        <v>496.27980247341998</v>
      </c>
      <c r="AL78" s="50">
        <f>Table27[[#This Row],[CO2_TOTEX]]*$A$15/Table27[[#This Row],[Total VMT]]</f>
        <v>131.13423023218263</v>
      </c>
      <c r="AM78" s="50">
        <v>1.47967632131659E-3</v>
      </c>
      <c r="AN78" s="50">
        <v>0</v>
      </c>
      <c r="AO78" s="50">
        <v>1.60639529687692E-2</v>
      </c>
      <c r="AP78" s="50">
        <v>1.7543629290085801E-2</v>
      </c>
      <c r="AQ78" s="50">
        <v>1.9390206384114299E-3</v>
      </c>
      <c r="AR78" s="50">
        <v>0</v>
      </c>
      <c r="AS78" s="50">
        <v>7.6711199338084799E-3</v>
      </c>
      <c r="AT78" s="50">
        <v>9.6101405722199204E-3</v>
      </c>
      <c r="AU78" s="50">
        <v>4.8001030660821398E-3</v>
      </c>
      <c r="AV78" s="50">
        <v>0</v>
      </c>
      <c r="AW78" s="50">
        <v>6.7118333334332106E-2</v>
      </c>
      <c r="AX78" s="50">
        <v>7.1918436400414301E-2</v>
      </c>
      <c r="AY78" s="50">
        <v>4.7003921833640903E-2</v>
      </c>
      <c r="AZ78" s="50">
        <v>1.6047554210726799E-2</v>
      </c>
      <c r="BA78" s="50">
        <v>1.9033044613948301E-2</v>
      </c>
      <c r="BB78" s="50">
        <v>0.15400295705872999</v>
      </c>
      <c r="BC78" s="50">
        <f>Table27[[#This Row],[ROG_TOTEX]]*$A$15/Table27[[#This Row],[Total VMT]]</f>
        <v>1.9003329875339071E-2</v>
      </c>
      <c r="BD78" s="50">
        <v>7.0042991261830096E-3</v>
      </c>
      <c r="BE78" s="50">
        <v>0</v>
      </c>
      <c r="BF78" s="50">
        <v>7.3486126668541304E-2</v>
      </c>
      <c r="BG78" s="50">
        <v>8.0490425794724305E-2</v>
      </c>
      <c r="BH78" s="50">
        <v>4.7003921833640903E-2</v>
      </c>
      <c r="BI78" s="50">
        <v>1.60475542107202E-2</v>
      </c>
      <c r="BJ78" s="50">
        <v>1.9033044613940502E-2</v>
      </c>
      <c r="BK78" s="50">
        <v>0.162574946453026</v>
      </c>
      <c r="BL78" s="50">
        <v>0.72403534054413399</v>
      </c>
      <c r="BM78" s="50">
        <v>0</v>
      </c>
      <c r="BN78" s="50">
        <v>0.52134374284888596</v>
      </c>
      <c r="BO78" s="50">
        <v>1.2453790833930201</v>
      </c>
      <c r="BP78" s="50">
        <v>4.67518475208738E-3</v>
      </c>
      <c r="BQ78" s="50">
        <v>0</v>
      </c>
      <c r="BR78" s="50">
        <v>2.3104634716165001E-4</v>
      </c>
      <c r="BS78" s="50">
        <v>4.9062310992490296E-3</v>
      </c>
      <c r="BT78" s="50">
        <v>6.9686391929884198E-2</v>
      </c>
      <c r="BU78" s="50">
        <v>52.332085083621301</v>
      </c>
    </row>
    <row r="79" spans="1:73" x14ac:dyDescent="0.35">
      <c r="A79" s="50" t="s">
        <v>247</v>
      </c>
      <c r="B79" s="50">
        <v>2029</v>
      </c>
      <c r="C79" s="50" t="s">
        <v>251</v>
      </c>
      <c r="D79" s="50" t="s">
        <v>249</v>
      </c>
      <c r="E79" s="50" t="s">
        <v>249</v>
      </c>
      <c r="F79" s="50" t="s">
        <v>256</v>
      </c>
      <c r="G79" s="50">
        <v>1010.35022002373</v>
      </c>
      <c r="H79" s="50">
        <v>44300.416444167</v>
      </c>
      <c r="I79" s="50">
        <v>18403.214866548598</v>
      </c>
      <c r="J79" s="50">
        <v>25897.2015776183</v>
      </c>
      <c r="K79" s="50">
        <v>4177.79815994413</v>
      </c>
      <c r="L79" s="50">
        <v>7821.7267366467704</v>
      </c>
      <c r="M79" s="50">
        <v>1.32776945886935E-4</v>
      </c>
      <c r="N79" s="50">
        <v>0</v>
      </c>
      <c r="O79" s="50">
        <v>5.3651552955754701E-4</v>
      </c>
      <c r="P79" s="50">
        <v>6.6929247544448298E-4</v>
      </c>
      <c r="Q79" s="50">
        <f>Table27[[#This Row],[NOx_TOTEX]]*$A$15/Table27[[#This Row],[Total VMT]]</f>
        <v>1.3705787508822599E-2</v>
      </c>
      <c r="R79" s="50">
        <v>1.2596775354177301E-5</v>
      </c>
      <c r="S79" s="50">
        <v>0</v>
      </c>
      <c r="T79" s="50">
        <v>4.8041683140830403E-6</v>
      </c>
      <c r="U79" s="50">
        <v>1.74009436682603E-5</v>
      </c>
      <c r="V79" s="50">
        <v>9.7665700250132098E-5</v>
      </c>
      <c r="W79" s="50">
        <v>6.7544468816547394E-5</v>
      </c>
      <c r="X79" s="50">
        <v>1.8261111273493901E-4</v>
      </c>
      <c r="Y79" s="50">
        <v>1.37001425384848E-5</v>
      </c>
      <c r="Z79" s="50">
        <v>0</v>
      </c>
      <c r="AA79" s="50">
        <v>5.2249713780903201E-6</v>
      </c>
      <c r="AB79" s="50">
        <v>1.8925113916575099E-5</v>
      </c>
      <c r="AC79" s="50">
        <f>Table27[[#This Row],[PM10_TOTEX]]*$A$15/Table27[[#This Row],[Total VMT]]</f>
        <v>3.8754894076551636E-4</v>
      </c>
      <c r="AD79" s="50">
        <v>3.9066280100052801E-4</v>
      </c>
      <c r="AE79" s="50">
        <v>1.9298419661870601E-4</v>
      </c>
      <c r="AF79" s="50">
        <v>6.0257211153581E-4</v>
      </c>
      <c r="AG79" s="50">
        <f>Table27[[#This Row],[PM10_TOTAL]]*$A$15/Table27[[#This Row],[Total VMT]]</f>
        <v>1.2339486282088665E-2</v>
      </c>
      <c r="AH79" s="50">
        <v>5.5989421731310296</v>
      </c>
      <c r="AI79" s="50">
        <v>0</v>
      </c>
      <c r="AJ79" s="50">
        <v>0.29976746237521301</v>
      </c>
      <c r="AK79" s="50">
        <v>5.8987096355062496</v>
      </c>
      <c r="AL79" s="50">
        <f>Table27[[#This Row],[CO2_TOTEX]]*$A$15/Table27[[#This Row],[Total VMT]]</f>
        <v>120.793918662842</v>
      </c>
      <c r="AM79" s="50">
        <v>1.74760684562953E-5</v>
      </c>
      <c r="AN79" s="50">
        <v>0</v>
      </c>
      <c r="AO79" s="50">
        <v>1.9288751216410099E-4</v>
      </c>
      <c r="AP79" s="50">
        <v>2.1036358062039601E-4</v>
      </c>
      <c r="AQ79" s="50">
        <v>2.2889443793407301E-5</v>
      </c>
      <c r="AR79" s="50">
        <v>0</v>
      </c>
      <c r="AS79" s="50">
        <v>9.1928311670752701E-5</v>
      </c>
      <c r="AT79" s="50">
        <v>1.1481775546416E-4</v>
      </c>
      <c r="AU79" s="50">
        <v>5.6783880037620801E-5</v>
      </c>
      <c r="AV79" s="50">
        <v>0</v>
      </c>
      <c r="AW79" s="50">
        <v>8.0763148136882301E-4</v>
      </c>
      <c r="AX79" s="50">
        <v>8.6441536140644296E-4</v>
      </c>
      <c r="AY79" s="50">
        <v>3.0070736478617099E-4</v>
      </c>
      <c r="AZ79" s="50">
        <v>1.05724010716237E-4</v>
      </c>
      <c r="BA79" s="50">
        <v>9.1026504951450098E-5</v>
      </c>
      <c r="BB79" s="50">
        <v>1.3618732418603E-3</v>
      </c>
      <c r="BC79" s="50">
        <f>Table27[[#This Row],[ROG_TOTEX]]*$A$15/Table27[[#This Row],[Total VMT]]</f>
        <v>1.7701518689464981E-2</v>
      </c>
      <c r="BD79" s="50">
        <v>8.2858904455444904E-5</v>
      </c>
      <c r="BE79" s="50">
        <v>0</v>
      </c>
      <c r="BF79" s="50">
        <v>8.8425481374419996E-4</v>
      </c>
      <c r="BG79" s="50">
        <v>9.6711371819964496E-4</v>
      </c>
      <c r="BH79" s="50">
        <v>3.0070736478617099E-4</v>
      </c>
      <c r="BI79" s="50">
        <v>1.05724010716194E-4</v>
      </c>
      <c r="BJ79" s="50">
        <v>9.1026504951412598E-5</v>
      </c>
      <c r="BK79" s="50">
        <v>1.46457159865342E-3</v>
      </c>
      <c r="BL79" s="50">
        <v>8.5624739974782902E-3</v>
      </c>
      <c r="BM79" s="50">
        <v>0</v>
      </c>
      <c r="BN79" s="50">
        <v>6.27642178612213E-3</v>
      </c>
      <c r="BO79" s="50">
        <v>1.4838895783600399E-2</v>
      </c>
      <c r="BP79" s="50">
        <v>5.5351243544076398E-5</v>
      </c>
      <c r="BQ79" s="50">
        <v>0</v>
      </c>
      <c r="BR79" s="50">
        <v>2.9635065523888598E-6</v>
      </c>
      <c r="BS79" s="50">
        <v>5.8314750096465299E-5</v>
      </c>
      <c r="BT79" s="50">
        <v>8.5201477581203701E-4</v>
      </c>
      <c r="BU79" s="50">
        <v>0.622011560797747</v>
      </c>
    </row>
    <row r="80" spans="1:73" x14ac:dyDescent="0.35">
      <c r="A80" s="50" t="s">
        <v>247</v>
      </c>
      <c r="B80" s="50">
        <v>2029</v>
      </c>
      <c r="C80" s="50" t="s">
        <v>252</v>
      </c>
      <c r="D80" s="50" t="s">
        <v>249</v>
      </c>
      <c r="E80" s="50" t="s">
        <v>249</v>
      </c>
      <c r="F80" s="50" t="s">
        <v>256</v>
      </c>
      <c r="G80" s="50">
        <v>17009.4812485847</v>
      </c>
      <c r="H80" s="50">
        <v>700570.84321651701</v>
      </c>
      <c r="I80" s="50">
        <v>302215.67222572101</v>
      </c>
      <c r="J80" s="50">
        <v>398355.17099079501</v>
      </c>
      <c r="K80" s="50">
        <v>70334.204965355602</v>
      </c>
      <c r="L80" s="50">
        <v>120315.134524537</v>
      </c>
      <c r="M80" s="50">
        <v>2.1806673414669301E-3</v>
      </c>
      <c r="N80" s="50">
        <v>0</v>
      </c>
      <c r="O80" s="50">
        <v>9.0323532388820807E-3</v>
      </c>
      <c r="P80" s="50">
        <v>1.1213020580349E-2</v>
      </c>
      <c r="Q80" s="50">
        <f>Table27[[#This Row],[NOx_TOTEX]]*$A$15/Table27[[#This Row],[Total VMT]]</f>
        <v>1.4519993479146381E-2</v>
      </c>
      <c r="R80" s="50">
        <v>2.53347412742313E-4</v>
      </c>
      <c r="S80" s="50">
        <v>0</v>
      </c>
      <c r="T80" s="50">
        <v>9.8668946023756901E-5</v>
      </c>
      <c r="U80" s="50">
        <v>3.5201635876606999E-4</v>
      </c>
      <c r="V80" s="50">
        <v>1.5444943291628001E-3</v>
      </c>
      <c r="W80" s="50">
        <v>1.06557941418652E-3</v>
      </c>
      <c r="X80" s="50">
        <v>2.9620901021154E-3</v>
      </c>
      <c r="Y80" s="50">
        <v>2.75538426997115E-4</v>
      </c>
      <c r="Z80" s="50">
        <v>0</v>
      </c>
      <c r="AA80" s="50">
        <v>1.07311481441896E-4</v>
      </c>
      <c r="AB80" s="50">
        <v>3.8284990843901102E-4</v>
      </c>
      <c r="AC80" s="50">
        <f>Table27[[#This Row],[PM10_TOTEX]]*$A$15/Table27[[#This Row],[Total VMT]]</f>
        <v>4.9576098912798106E-4</v>
      </c>
      <c r="AD80" s="50">
        <v>6.1779773166512203E-3</v>
      </c>
      <c r="AE80" s="50">
        <v>3.0445126119615102E-3</v>
      </c>
      <c r="AF80" s="50">
        <v>9.60533983705175E-3</v>
      </c>
      <c r="AG80" s="50">
        <f>Table27[[#This Row],[PM10_TOTAL]]*$A$15/Table27[[#This Row],[Total VMT]]</f>
        <v>1.2438171391872664E-2</v>
      </c>
      <c r="AH80" s="50">
        <v>91.932886816859806</v>
      </c>
      <c r="AI80" s="50">
        <v>0</v>
      </c>
      <c r="AJ80" s="50">
        <v>5.4864190786234603</v>
      </c>
      <c r="AK80" s="50">
        <v>97.419305895483305</v>
      </c>
      <c r="AL80" s="50">
        <f>Table27[[#This Row],[CO2_TOTEX]]*$A$15/Table27[[#This Row],[Total VMT]]</f>
        <v>126.150458407645</v>
      </c>
      <c r="AM80" s="50">
        <v>2.8613228852824999E-4</v>
      </c>
      <c r="AN80" s="50">
        <v>0</v>
      </c>
      <c r="AO80" s="50">
        <v>3.23734475578181E-3</v>
      </c>
      <c r="AP80" s="50">
        <v>3.5234770443100601E-3</v>
      </c>
      <c r="AQ80" s="50">
        <v>3.7364827294228002E-4</v>
      </c>
      <c r="AR80" s="50">
        <v>0</v>
      </c>
      <c r="AS80" s="50">
        <v>1.5383517429786899E-3</v>
      </c>
      <c r="AT80" s="50">
        <v>1.9120000159209699E-3</v>
      </c>
      <c r="AU80" s="50">
        <v>9.3262455532727804E-4</v>
      </c>
      <c r="AV80" s="50">
        <v>0</v>
      </c>
      <c r="AW80" s="50">
        <v>1.35967377544568E-2</v>
      </c>
      <c r="AX80" s="50">
        <v>1.45293623097841E-2</v>
      </c>
      <c r="AY80" s="50">
        <v>5.8082776505696404E-3</v>
      </c>
      <c r="AZ80" s="50">
        <v>2.0538637259936601E-3</v>
      </c>
      <c r="BA80" s="50">
        <v>1.94278818415005E-3</v>
      </c>
      <c r="BB80" s="50">
        <v>2.4334291870497401E-2</v>
      </c>
      <c r="BC80" s="50">
        <f>Table27[[#This Row],[ROG_TOTEX]]*$A$15/Table27[[#This Row],[Total VMT]]</f>
        <v>1.8814399249738475E-2</v>
      </c>
      <c r="BD80" s="50">
        <v>1.3608835618747199E-3</v>
      </c>
      <c r="BE80" s="50">
        <v>0</v>
      </c>
      <c r="BF80" s="50">
        <v>1.4886716389780501E-2</v>
      </c>
      <c r="BG80" s="50">
        <v>1.6247599951655201E-2</v>
      </c>
      <c r="BH80" s="50">
        <v>5.8082776505696404E-3</v>
      </c>
      <c r="BI80" s="50">
        <v>2.0538637259928201E-3</v>
      </c>
      <c r="BJ80" s="50">
        <v>1.9427881841492501E-3</v>
      </c>
      <c r="BK80" s="50">
        <v>2.60525295123669E-2</v>
      </c>
      <c r="BL80" s="50">
        <v>0.14053443525437601</v>
      </c>
      <c r="BM80" s="50">
        <v>0</v>
      </c>
      <c r="BN80" s="50">
        <v>0.105665177226772</v>
      </c>
      <c r="BO80" s="50">
        <v>0.24619961248114799</v>
      </c>
      <c r="BP80" s="50">
        <v>9.0885018108061296E-4</v>
      </c>
      <c r="BQ80" s="50">
        <v>0</v>
      </c>
      <c r="BR80" s="50">
        <v>5.42388381975252E-5</v>
      </c>
      <c r="BS80" s="50">
        <v>9.6308901927813799E-4</v>
      </c>
      <c r="BT80" s="50">
        <v>1.39837132671082E-2</v>
      </c>
      <c r="BU80" s="50">
        <v>10.272744084085099</v>
      </c>
    </row>
    <row r="81" spans="1:73" x14ac:dyDescent="0.35">
      <c r="A81" s="52"/>
      <c r="B81" s="52"/>
      <c r="C81" s="52"/>
      <c r="D81" s="52" t="s">
        <v>257</v>
      </c>
      <c r="E81" s="52"/>
      <c r="F81" s="52"/>
      <c r="G81" s="52">
        <f t="shared" ref="G81:P81" si="4">SUM(G51:G80)</f>
        <v>1562569.8544531763</v>
      </c>
      <c r="H81" s="52">
        <f t="shared" si="4"/>
        <v>66277696.522275843</v>
      </c>
      <c r="I81" s="52">
        <f t="shared" si="4"/>
        <v>8801127.6467731502</v>
      </c>
      <c r="J81" s="52">
        <f t="shared" si="4"/>
        <v>57476568.875502676</v>
      </c>
      <c r="K81" s="52">
        <f t="shared" si="4"/>
        <v>7273461.6404745234</v>
      </c>
      <c r="L81" s="52">
        <f t="shared" si="4"/>
        <v>21330349.434920553</v>
      </c>
      <c r="M81" s="52">
        <f t="shared" si="4"/>
        <v>6.3574616780164711E-2</v>
      </c>
      <c r="N81" s="52">
        <f t="shared" si="4"/>
        <v>0</v>
      </c>
      <c r="O81" s="52">
        <f t="shared" si="4"/>
        <v>0.23952605123003201</v>
      </c>
      <c r="P81" s="52">
        <f t="shared" si="4"/>
        <v>0.30310066801019703</v>
      </c>
      <c r="Q81" s="52">
        <f>Table27[[#This Row],[NOx_TOTEX]]*$A$15/Table27[[#This Row],[Total VMT]]</f>
        <v>4.1487316840653045E-3</v>
      </c>
      <c r="R81" s="52">
        <f t="shared" ref="R81:AB81" si="5">SUBTOTAL(109,R51:R80)</f>
        <v>1.0113838042292286E-2</v>
      </c>
      <c r="S81" s="52">
        <f t="shared" si="5"/>
        <v>0</v>
      </c>
      <c r="T81" s="52">
        <f t="shared" si="5"/>
        <v>3.5435910794478077E-3</v>
      </c>
      <c r="U81" s="52">
        <f t="shared" si="5"/>
        <v>1.3657429121740113E-2</v>
      </c>
      <c r="V81" s="52">
        <f t="shared" si="5"/>
        <v>0.14611730907703691</v>
      </c>
      <c r="W81" s="52">
        <f t="shared" si="5"/>
        <v>0.1086428785227556</v>
      </c>
      <c r="X81" s="52">
        <f t="shared" si="5"/>
        <v>0.26841761672153286</v>
      </c>
      <c r="Y81" s="52">
        <f t="shared" si="5"/>
        <v>1.0999721666434689E-2</v>
      </c>
      <c r="Z81" s="52">
        <f t="shared" si="5"/>
        <v>0</v>
      </c>
      <c r="AA81" s="52">
        <f t="shared" si="5"/>
        <v>3.8539786192534542E-3</v>
      </c>
      <c r="AB81" s="52">
        <f t="shared" si="5"/>
        <v>1.4853700285688139E-2</v>
      </c>
      <c r="AC81" s="52">
        <f>Table27[[#This Row],[PM10_TOTEX]]*$A$15/Table27[[#This Row],[Total VMT]]</f>
        <v>2.0331204614425677E-4</v>
      </c>
      <c r="AD81" s="52">
        <f>SUBTOTAL(109,AD51:AD80)</f>
        <v>0.58446923630814818</v>
      </c>
      <c r="AE81" s="52">
        <f>SUBTOTAL(109,AE51:AE80)</f>
        <v>0.31040822435073051</v>
      </c>
      <c r="AF81" s="52">
        <f>SUBTOTAL(109,AF51:AF80)</f>
        <v>0.90973116094456474</v>
      </c>
      <c r="AG81" s="52">
        <f>Table27[[#This Row],[PM10_TOTAL]]*$A$15/Table27[[#This Row],[Total VMT]]</f>
        <v>1.245206919591894E-2</v>
      </c>
      <c r="AH81" s="52">
        <f>SUBTOTAL(109,AH51:AH80)</f>
        <v>2680.8090025409451</v>
      </c>
      <c r="AI81" s="52">
        <f>SUBTOTAL(109,AI51:AI80)</f>
        <v>0</v>
      </c>
      <c r="AJ81" s="52">
        <f>SUBTOTAL(109,AJ51:AJ80)</f>
        <v>131.34121867726046</v>
      </c>
      <c r="AK81" s="52">
        <f>SUBTOTAL(109,AK51:AK80)</f>
        <v>2812.1502212182063</v>
      </c>
      <c r="AL81" s="52">
        <f>Table27[[#This Row],[CO2_TOTEX]]*$A$15/Table27[[#This Row],[Total VMT]]</f>
        <v>38.491689245391981</v>
      </c>
      <c r="AM81" s="52">
        <f t="shared" ref="AM81:BB81" si="6">SUBTOTAL(109,AM51:AM80)</f>
        <v>8.4446495692868176E-3</v>
      </c>
      <c r="AN81" s="52">
        <f t="shared" si="6"/>
        <v>0</v>
      </c>
      <c r="AO81" s="52">
        <f t="shared" si="6"/>
        <v>8.6879402569810693E-2</v>
      </c>
      <c r="AP81" s="52">
        <f t="shared" si="6"/>
        <v>9.5324052139097643E-2</v>
      </c>
      <c r="AQ81" s="52">
        <f t="shared" si="6"/>
        <v>1.1133798396032245E-2</v>
      </c>
      <c r="AR81" s="52">
        <f t="shared" si="6"/>
        <v>0</v>
      </c>
      <c r="AS81" s="52">
        <f t="shared" si="6"/>
        <v>4.1752744010352616E-2</v>
      </c>
      <c r="AT81" s="52">
        <f t="shared" si="6"/>
        <v>5.2886542406384879E-2</v>
      </c>
      <c r="AU81" s="52">
        <f t="shared" si="6"/>
        <v>2.7214834104733403E-2</v>
      </c>
      <c r="AV81" s="52">
        <f t="shared" si="6"/>
        <v>0</v>
      </c>
      <c r="AW81" s="52">
        <f t="shared" si="6"/>
        <v>0.3605582777305148</v>
      </c>
      <c r="AX81" s="52">
        <f t="shared" si="6"/>
        <v>0.38777311183524821</v>
      </c>
      <c r="AY81" s="52">
        <f t="shared" si="6"/>
        <v>0.21806790998496961</v>
      </c>
      <c r="AZ81" s="52">
        <f t="shared" si="6"/>
        <v>8.0144061289512333E-2</v>
      </c>
      <c r="BA81" s="52">
        <f t="shared" si="6"/>
        <v>8.212960790859597E-2</v>
      </c>
      <c r="BB81" s="52">
        <f t="shared" si="6"/>
        <v>0.76811469101832497</v>
      </c>
      <c r="BC81" s="52">
        <f>Table27[[#This Row],[ROG_TOTEX]]*$A$15/Table27[[#This Row],[Total VMT]]</f>
        <v>5.3076972936442687E-3</v>
      </c>
      <c r="BD81" s="52">
        <f t="shared" ref="BD81:BU81" si="7">SUM(BD51:BD80)</f>
        <v>3.9711822041059823E-2</v>
      </c>
      <c r="BE81" s="52">
        <f t="shared" si="7"/>
        <v>0</v>
      </c>
      <c r="BF81" s="52">
        <f t="shared" si="7"/>
        <v>0.39476592984978881</v>
      </c>
      <c r="BG81" s="52">
        <f t="shared" si="7"/>
        <v>0.43447775189084853</v>
      </c>
      <c r="BH81" s="52">
        <f t="shared" si="7"/>
        <v>0.21806790998496961</v>
      </c>
      <c r="BI81" s="52">
        <f t="shared" si="7"/>
        <v>8.0144061289479443E-2</v>
      </c>
      <c r="BJ81" s="52">
        <f t="shared" si="7"/>
        <v>8.2129607908562274E-2</v>
      </c>
      <c r="BK81" s="52">
        <f t="shared" si="7"/>
        <v>0.81481933107385884</v>
      </c>
      <c r="BL81" s="52">
        <f t="shared" si="7"/>
        <v>4.1036934039604072</v>
      </c>
      <c r="BM81" s="52">
        <f t="shared" si="7"/>
        <v>0</v>
      </c>
      <c r="BN81" s="52">
        <f t="shared" si="7"/>
        <v>2.8008948043736033</v>
      </c>
      <c r="BO81" s="52">
        <f t="shared" si="7"/>
        <v>6.9045882083339905</v>
      </c>
      <c r="BP81" s="52">
        <f t="shared" si="7"/>
        <v>2.650252626413822E-2</v>
      </c>
      <c r="BQ81" s="52">
        <f t="shared" si="7"/>
        <v>0</v>
      </c>
      <c r="BR81" s="52">
        <f t="shared" si="7"/>
        <v>1.2984416622962495E-3</v>
      </c>
      <c r="BS81" s="52">
        <f t="shared" si="7"/>
        <v>2.780096792643447E-2</v>
      </c>
      <c r="BT81" s="52">
        <f t="shared" si="7"/>
        <v>0.39252712033300835</v>
      </c>
      <c r="BU81" s="52">
        <f t="shared" si="7"/>
        <v>296.53772712742534</v>
      </c>
    </row>
    <row r="82" spans="1:73" x14ac:dyDescent="0.35">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row>
    <row r="83" spans="1:73" x14ac:dyDescent="0.35">
      <c r="A83" s="57" t="s">
        <v>175</v>
      </c>
      <c r="B83" s="57" t="s">
        <v>176</v>
      </c>
      <c r="C83" s="57" t="s">
        <v>177</v>
      </c>
      <c r="D83" s="57" t="s">
        <v>178</v>
      </c>
      <c r="E83" s="57" t="s">
        <v>179</v>
      </c>
      <c r="F83" s="57" t="s">
        <v>180</v>
      </c>
      <c r="G83" s="57" t="s">
        <v>181</v>
      </c>
      <c r="H83" s="57" t="s">
        <v>182</v>
      </c>
      <c r="I83" s="57" t="s">
        <v>183</v>
      </c>
      <c r="J83" s="57" t="s">
        <v>184</v>
      </c>
      <c r="K83" s="57" t="s">
        <v>185</v>
      </c>
      <c r="L83" s="57" t="s">
        <v>186</v>
      </c>
      <c r="M83" s="57" t="s">
        <v>187</v>
      </c>
      <c r="N83" s="57" t="s">
        <v>188</v>
      </c>
      <c r="O83" s="57" t="s">
        <v>189</v>
      </c>
      <c r="P83" s="57" t="s">
        <v>190</v>
      </c>
      <c r="Q83" s="57" t="s">
        <v>191</v>
      </c>
      <c r="R83" s="57" t="s">
        <v>192</v>
      </c>
      <c r="S83" s="57" t="s">
        <v>193</v>
      </c>
      <c r="T83" s="57" t="s">
        <v>194</v>
      </c>
      <c r="U83" s="57" t="s">
        <v>195</v>
      </c>
      <c r="V83" s="57" t="s">
        <v>196</v>
      </c>
      <c r="W83" s="57" t="s">
        <v>197</v>
      </c>
      <c r="X83" s="57" t="s">
        <v>198</v>
      </c>
      <c r="Y83" s="57" t="s">
        <v>199</v>
      </c>
      <c r="Z83" s="57" t="s">
        <v>200</v>
      </c>
      <c r="AA83" s="57" t="s">
        <v>201</v>
      </c>
      <c r="AB83" s="57" t="s">
        <v>202</v>
      </c>
      <c r="AC83" s="57" t="s">
        <v>203</v>
      </c>
      <c r="AD83" s="57" t="s">
        <v>204</v>
      </c>
      <c r="AE83" s="57" t="s">
        <v>205</v>
      </c>
      <c r="AF83" s="57" t="s">
        <v>206</v>
      </c>
      <c r="AG83" s="57" t="s">
        <v>109</v>
      </c>
      <c r="AH83" s="57" t="s">
        <v>207</v>
      </c>
      <c r="AI83" s="57" t="s">
        <v>208</v>
      </c>
      <c r="AJ83" s="57" t="s">
        <v>209</v>
      </c>
      <c r="AK83" s="57" t="s">
        <v>210</v>
      </c>
      <c r="AL83" s="57" t="s">
        <v>211</v>
      </c>
      <c r="AM83" s="57" t="s">
        <v>212</v>
      </c>
      <c r="AN83" s="57" t="s">
        <v>213</v>
      </c>
      <c r="AO83" s="57" t="s">
        <v>214</v>
      </c>
      <c r="AP83" s="57" t="s">
        <v>215</v>
      </c>
      <c r="AQ83" s="57" t="s">
        <v>216</v>
      </c>
      <c r="AR83" s="57" t="s">
        <v>217</v>
      </c>
      <c r="AS83" s="57" t="s">
        <v>218</v>
      </c>
      <c r="AT83" s="57" t="s">
        <v>219</v>
      </c>
      <c r="AU83" s="57" t="s">
        <v>220</v>
      </c>
      <c r="AV83" s="57" t="s">
        <v>221</v>
      </c>
      <c r="AW83" s="57" t="s">
        <v>222</v>
      </c>
      <c r="AX83" s="57" t="s">
        <v>223</v>
      </c>
      <c r="AY83" s="57" t="s">
        <v>224</v>
      </c>
      <c r="AZ83" s="57" t="s">
        <v>225</v>
      </c>
      <c r="BA83" s="57" t="s">
        <v>226</v>
      </c>
      <c r="BB83" s="57" t="s">
        <v>227</v>
      </c>
      <c r="BC83" s="58" t="s">
        <v>228</v>
      </c>
    </row>
    <row r="84" spans="1:73" x14ac:dyDescent="0.35">
      <c r="A84" s="54" t="s">
        <v>247</v>
      </c>
      <c r="B84" s="54">
        <v>2025</v>
      </c>
      <c r="C84" s="54" t="s">
        <v>248</v>
      </c>
      <c r="D84" s="54" t="s">
        <v>249</v>
      </c>
      <c r="E84" s="54" t="s">
        <v>249</v>
      </c>
      <c r="F84" s="54" t="s">
        <v>255</v>
      </c>
      <c r="G84" s="54">
        <v>185077.64041599099</v>
      </c>
      <c r="H84" s="54">
        <v>8268405.9384042304</v>
      </c>
      <c r="I84" s="54">
        <v>0</v>
      </c>
      <c r="J84" s="54">
        <v>8268405.9384042304</v>
      </c>
      <c r="K84" s="54">
        <v>907675.63808379497</v>
      </c>
      <c r="L84" s="54">
        <v>3192287.1209033602</v>
      </c>
      <c r="M84" s="54">
        <v>0</v>
      </c>
      <c r="N84" s="54">
        <v>0</v>
      </c>
      <c r="O84" s="54">
        <v>0</v>
      </c>
      <c r="P84" s="54">
        <v>0</v>
      </c>
      <c r="Q84" s="54">
        <f>Table38[[#This Row],[NOx_TOTEX]]*$A$15/Table38[[#This Row],[Total VMT]]</f>
        <v>0</v>
      </c>
      <c r="R84" s="54">
        <v>0</v>
      </c>
      <c r="S84" s="54">
        <v>0</v>
      </c>
      <c r="T84" s="54">
        <v>0</v>
      </c>
      <c r="U84" s="54">
        <v>0</v>
      </c>
      <c r="V84" s="54">
        <v>1.8228714778434699E-2</v>
      </c>
      <c r="W84" s="54">
        <v>1.39700889942869E-2</v>
      </c>
      <c r="X84" s="54">
        <v>3.21988037727216E-2</v>
      </c>
      <c r="Y84" s="54">
        <v>0</v>
      </c>
      <c r="Z84" s="54">
        <v>0</v>
      </c>
      <c r="AA84" s="54">
        <v>0</v>
      </c>
      <c r="AB84" s="54">
        <v>0</v>
      </c>
      <c r="AC84" s="54">
        <f>Table38[[#This Row],[PM10_TOTEX]]*$A$15/Table38[[#This Row],[Total VMT]]</f>
        <v>0</v>
      </c>
      <c r="AD84" s="54">
        <v>7.2914859113738795E-2</v>
      </c>
      <c r="AE84" s="54">
        <v>3.9914539983676903E-2</v>
      </c>
      <c r="AF84" s="54">
        <v>0.112829399097415</v>
      </c>
      <c r="AG84" s="54">
        <f>Table38[[#This Row],[PM10_TOTAL]]*$A$15/Table38[[#This Row],[Total VMT]]</f>
        <v>1.2379307351707379E-2</v>
      </c>
      <c r="AH84" s="54">
        <v>0</v>
      </c>
      <c r="AI84" s="54">
        <v>0</v>
      </c>
      <c r="AJ84" s="54">
        <v>0</v>
      </c>
      <c r="AK84" s="54">
        <v>0</v>
      </c>
      <c r="AL84" s="54">
        <f>Table38[[#This Row],[CO2_TOTEX]]*$A$15/Table38[[#This Row],[Total VMT]]</f>
        <v>0</v>
      </c>
      <c r="AM84" s="54">
        <v>0</v>
      </c>
      <c r="AN84" s="54">
        <v>0</v>
      </c>
      <c r="AO84" s="54">
        <v>0</v>
      </c>
      <c r="AP84" s="54">
        <v>0</v>
      </c>
      <c r="AQ84" s="54">
        <v>0</v>
      </c>
      <c r="AR84" s="54">
        <v>0</v>
      </c>
      <c r="AS84" s="54">
        <v>0</v>
      </c>
      <c r="AT84" s="54">
        <v>0</v>
      </c>
      <c r="AU84" s="54">
        <v>0</v>
      </c>
      <c r="AV84" s="54">
        <v>0</v>
      </c>
      <c r="AW84" s="54">
        <v>0</v>
      </c>
      <c r="AX84" s="54">
        <v>0</v>
      </c>
      <c r="AY84" s="54">
        <v>0</v>
      </c>
      <c r="AZ84" s="54">
        <v>0</v>
      </c>
      <c r="BA84" s="54">
        <v>0</v>
      </c>
      <c r="BB84" s="54">
        <v>0</v>
      </c>
      <c r="BC84" s="62">
        <f>Table38[[#This Row],[ROG_TOTEX]]*$A$15/Table38[[#This Row],[Total VMT]]</f>
        <v>0</v>
      </c>
    </row>
    <row r="85" spans="1:73" x14ac:dyDescent="0.35">
      <c r="A85" s="54" t="s">
        <v>247</v>
      </c>
      <c r="B85" s="54">
        <v>2025</v>
      </c>
      <c r="C85" s="54" t="s">
        <v>251</v>
      </c>
      <c r="D85" s="54" t="s">
        <v>249</v>
      </c>
      <c r="E85" s="54" t="s">
        <v>249</v>
      </c>
      <c r="F85" s="54" t="s">
        <v>255</v>
      </c>
      <c r="G85" s="54">
        <v>748.54165484387795</v>
      </c>
      <c r="H85" s="54">
        <v>30778.2103975303</v>
      </c>
      <c r="I85" s="54">
        <v>0</v>
      </c>
      <c r="J85" s="54">
        <v>30778.2103975303</v>
      </c>
      <c r="K85" s="54">
        <v>3576.1776364617099</v>
      </c>
      <c r="L85" s="54">
        <v>11882.92947739</v>
      </c>
      <c r="M85" s="54">
        <v>0</v>
      </c>
      <c r="N85" s="54">
        <v>0</v>
      </c>
      <c r="O85" s="54">
        <v>0</v>
      </c>
      <c r="P85" s="54">
        <v>0</v>
      </c>
      <c r="Q85" s="54">
        <f>Table38[[#This Row],[NOx_TOTEX]]*$A$15/Table38[[#This Row],[Total VMT]]</f>
        <v>0</v>
      </c>
      <c r="R85" s="54">
        <v>0</v>
      </c>
      <c r="S85" s="54">
        <v>0</v>
      </c>
      <c r="T85" s="54">
        <v>0</v>
      </c>
      <c r="U85" s="54">
        <v>0</v>
      </c>
      <c r="V85" s="54">
        <v>6.7854338902416497E-5</v>
      </c>
      <c r="W85" s="54">
        <v>5.2090167317524599E-5</v>
      </c>
      <c r="X85" s="54">
        <v>1.1994450621994099E-4</v>
      </c>
      <c r="Y85" s="54">
        <v>0</v>
      </c>
      <c r="Z85" s="54">
        <v>0</v>
      </c>
      <c r="AA85" s="54">
        <v>0</v>
      </c>
      <c r="AB85" s="54">
        <v>0</v>
      </c>
      <c r="AC85" s="54">
        <f>Table38[[#This Row],[PM10_TOTEX]]*$A$15/Table38[[#This Row],[Total VMT]]</f>
        <v>0</v>
      </c>
      <c r="AD85" s="54">
        <v>2.7141735560966599E-4</v>
      </c>
      <c r="AE85" s="54">
        <v>1.48829049478641E-4</v>
      </c>
      <c r="AF85" s="54">
        <v>4.2024640508830799E-4</v>
      </c>
      <c r="AG85" s="54">
        <f>Table38[[#This Row],[PM10_TOTAL]]*$A$15/Table38[[#This Row],[Total VMT]]</f>
        <v>1.2386725221380259E-2</v>
      </c>
      <c r="AH85" s="54">
        <v>0</v>
      </c>
      <c r="AI85" s="54">
        <v>0</v>
      </c>
      <c r="AJ85" s="54">
        <v>0</v>
      </c>
      <c r="AK85" s="54">
        <v>0</v>
      </c>
      <c r="AL85" s="54">
        <f>Table38[[#This Row],[CO2_TOTEX]]*$A$15/Table38[[#This Row],[Total VMT]]</f>
        <v>0</v>
      </c>
      <c r="AM85" s="54">
        <v>0</v>
      </c>
      <c r="AN85" s="54">
        <v>0</v>
      </c>
      <c r="AO85" s="54">
        <v>0</v>
      </c>
      <c r="AP85" s="54">
        <v>0</v>
      </c>
      <c r="AQ85" s="54">
        <v>0</v>
      </c>
      <c r="AR85" s="54">
        <v>0</v>
      </c>
      <c r="AS85" s="54">
        <v>0</v>
      </c>
      <c r="AT85" s="54">
        <v>0</v>
      </c>
      <c r="AU85" s="54">
        <v>0</v>
      </c>
      <c r="AV85" s="54">
        <v>0</v>
      </c>
      <c r="AW85" s="54">
        <v>0</v>
      </c>
      <c r="AX85" s="54">
        <v>0</v>
      </c>
      <c r="AY85" s="54">
        <v>0</v>
      </c>
      <c r="AZ85" s="54">
        <v>0</v>
      </c>
      <c r="BA85" s="54">
        <v>0</v>
      </c>
      <c r="BB85" s="54">
        <v>0</v>
      </c>
      <c r="BC85" s="62">
        <f>Table38[[#This Row],[ROG_TOTEX]]*$A$15/Table38[[#This Row],[Total VMT]]</f>
        <v>0</v>
      </c>
    </row>
    <row r="86" spans="1:73" x14ac:dyDescent="0.35">
      <c r="A86" s="54" t="s">
        <v>247</v>
      </c>
      <c r="B86" s="54">
        <v>2025</v>
      </c>
      <c r="C86" s="54" t="s">
        <v>252</v>
      </c>
      <c r="D86" s="54" t="s">
        <v>249</v>
      </c>
      <c r="E86" s="54" t="s">
        <v>249</v>
      </c>
      <c r="F86" s="54" t="s">
        <v>255</v>
      </c>
      <c r="G86" s="54">
        <v>8354.5779170467904</v>
      </c>
      <c r="H86" s="54">
        <v>284518.80775783601</v>
      </c>
      <c r="I86" s="54">
        <v>0</v>
      </c>
      <c r="J86" s="54">
        <v>284518.80775783601</v>
      </c>
      <c r="K86" s="54">
        <v>42480.712822214096</v>
      </c>
      <c r="L86" s="54">
        <v>109847.742409634</v>
      </c>
      <c r="M86" s="54">
        <v>0</v>
      </c>
      <c r="N86" s="54">
        <v>0</v>
      </c>
      <c r="O86" s="54">
        <v>0</v>
      </c>
      <c r="P86" s="54">
        <v>0</v>
      </c>
      <c r="Q86" s="54">
        <f>Table38[[#This Row],[NOx_TOTEX]]*$A$15/Table38[[#This Row],[Total VMT]]</f>
        <v>0</v>
      </c>
      <c r="R86" s="54">
        <v>0</v>
      </c>
      <c r="S86" s="54">
        <v>0</v>
      </c>
      <c r="T86" s="54">
        <v>0</v>
      </c>
      <c r="U86" s="54">
        <v>0</v>
      </c>
      <c r="V86" s="54">
        <v>6.2725659992436699E-4</v>
      </c>
      <c r="W86" s="54">
        <v>4.7876668919688098E-4</v>
      </c>
      <c r="X86" s="54">
        <v>1.10602328912124E-3</v>
      </c>
      <c r="Y86" s="54">
        <v>0</v>
      </c>
      <c r="Z86" s="54">
        <v>0</v>
      </c>
      <c r="AA86" s="54">
        <v>0</v>
      </c>
      <c r="AB86" s="54">
        <v>0</v>
      </c>
      <c r="AC86" s="54">
        <f>Table38[[#This Row],[PM10_TOTEX]]*$A$15/Table38[[#This Row],[Total VMT]]</f>
        <v>0</v>
      </c>
      <c r="AD86" s="54">
        <v>2.5090263996974701E-3</v>
      </c>
      <c r="AE86" s="54">
        <v>1.3679048262768001E-3</v>
      </c>
      <c r="AF86" s="54">
        <v>3.8769312259742698E-3</v>
      </c>
      <c r="AG86" s="54">
        <f>Table38[[#This Row],[PM10_TOTAL]]*$A$15/Table38[[#This Row],[Total VMT]]</f>
        <v>1.2361551357367526E-2</v>
      </c>
      <c r="AH86" s="54">
        <v>0</v>
      </c>
      <c r="AI86" s="54">
        <v>0</v>
      </c>
      <c r="AJ86" s="54">
        <v>0</v>
      </c>
      <c r="AK86" s="54">
        <v>0</v>
      </c>
      <c r="AL86" s="54">
        <f>Table38[[#This Row],[CO2_TOTEX]]*$A$15/Table38[[#This Row],[Total VMT]]</f>
        <v>0</v>
      </c>
      <c r="AM86" s="54">
        <v>0</v>
      </c>
      <c r="AN86" s="54">
        <v>0</v>
      </c>
      <c r="AO86" s="54">
        <v>0</v>
      </c>
      <c r="AP86" s="54">
        <v>0</v>
      </c>
      <c r="AQ86" s="54">
        <v>0</v>
      </c>
      <c r="AR86" s="54">
        <v>0</v>
      </c>
      <c r="AS86" s="54">
        <v>0</v>
      </c>
      <c r="AT86" s="54">
        <v>0</v>
      </c>
      <c r="AU86" s="54">
        <v>0</v>
      </c>
      <c r="AV86" s="54">
        <v>0</v>
      </c>
      <c r="AW86" s="54">
        <v>0</v>
      </c>
      <c r="AX86" s="54">
        <v>0</v>
      </c>
      <c r="AY86" s="54">
        <v>0</v>
      </c>
      <c r="AZ86" s="54">
        <v>0</v>
      </c>
      <c r="BA86" s="54">
        <v>0</v>
      </c>
      <c r="BB86" s="54">
        <v>0</v>
      </c>
      <c r="BC86" s="54">
        <f>Table38[[#This Row],[ROG_TOTEX]]*$A$15/Table38[[#This Row],[Total VMT]]</f>
        <v>0</v>
      </c>
    </row>
    <row r="87" spans="1:73" x14ac:dyDescent="0.35">
      <c r="A87" s="54" t="s">
        <v>247</v>
      </c>
      <c r="B87" s="54">
        <v>2026</v>
      </c>
      <c r="C87" s="54" t="s">
        <v>248</v>
      </c>
      <c r="D87" s="54" t="s">
        <v>249</v>
      </c>
      <c r="E87" s="54" t="s">
        <v>249</v>
      </c>
      <c r="F87" s="54" t="s">
        <v>255</v>
      </c>
      <c r="G87" s="54">
        <v>197142.75059590401</v>
      </c>
      <c r="H87" s="54">
        <v>8635854.5505123194</v>
      </c>
      <c r="I87" s="54">
        <v>0</v>
      </c>
      <c r="J87" s="54">
        <v>8635854.5505123194</v>
      </c>
      <c r="K87" s="54">
        <v>961930.12706056295</v>
      </c>
      <c r="L87" s="54">
        <v>3334152.6123614302</v>
      </c>
      <c r="M87" s="54">
        <v>0</v>
      </c>
      <c r="N87" s="54">
        <v>0</v>
      </c>
      <c r="O87" s="54">
        <v>0</v>
      </c>
      <c r="P87" s="54">
        <v>0</v>
      </c>
      <c r="Q87" s="54">
        <f>Table38[[#This Row],[NOx_TOTEX]]*$A$15/Table38[[#This Row],[Total VMT]]</f>
        <v>0</v>
      </c>
      <c r="R87" s="54">
        <v>0</v>
      </c>
      <c r="S87" s="54">
        <v>0</v>
      </c>
      <c r="T87" s="54">
        <v>0</v>
      </c>
      <c r="U87" s="54">
        <v>0</v>
      </c>
      <c r="V87" s="54">
        <v>1.9038800301055099E-2</v>
      </c>
      <c r="W87" s="54">
        <v>1.4598766728000701E-2</v>
      </c>
      <c r="X87" s="54">
        <v>3.3637567029055897E-2</v>
      </c>
      <c r="Y87" s="54">
        <v>0</v>
      </c>
      <c r="Z87" s="54">
        <v>0</v>
      </c>
      <c r="AA87" s="54">
        <v>0</v>
      </c>
      <c r="AB87" s="54">
        <v>0</v>
      </c>
      <c r="AC87" s="54">
        <f>Table38[[#This Row],[PM10_TOTEX]]*$A$15/Table38[[#This Row],[Total VMT]]</f>
        <v>0</v>
      </c>
      <c r="AD87" s="54">
        <v>7.6155201204220493E-2</v>
      </c>
      <c r="AE87" s="54">
        <v>4.1710762080002198E-2</v>
      </c>
      <c r="AF87" s="54">
        <v>0.117865963284222</v>
      </c>
      <c r="AG87" s="54">
        <f>Table38[[#This Row],[PM10_TOTAL]]*$A$15/Table38[[#This Row],[Total VMT]]</f>
        <v>1.2381662205699558E-2</v>
      </c>
      <c r="AH87" s="54">
        <v>0</v>
      </c>
      <c r="AI87" s="54">
        <v>0</v>
      </c>
      <c r="AJ87" s="54">
        <v>0</v>
      </c>
      <c r="AK87" s="54">
        <v>0</v>
      </c>
      <c r="AL87" s="54">
        <f>Table38[[#This Row],[CO2_TOTEX]]*$A$15/Table38[[#This Row],[Total VMT]]</f>
        <v>0</v>
      </c>
      <c r="AM87" s="54">
        <v>0</v>
      </c>
      <c r="AN87" s="54">
        <v>0</v>
      </c>
      <c r="AO87" s="54">
        <v>0</v>
      </c>
      <c r="AP87" s="54">
        <v>0</v>
      </c>
      <c r="AQ87" s="54">
        <v>0</v>
      </c>
      <c r="AR87" s="54">
        <v>0</v>
      </c>
      <c r="AS87" s="54">
        <v>0</v>
      </c>
      <c r="AT87" s="54">
        <v>0</v>
      </c>
      <c r="AU87" s="54">
        <v>0</v>
      </c>
      <c r="AV87" s="54">
        <v>0</v>
      </c>
      <c r="AW87" s="54">
        <v>0</v>
      </c>
      <c r="AX87" s="54">
        <v>0</v>
      </c>
      <c r="AY87" s="54">
        <v>0</v>
      </c>
      <c r="AZ87" s="54">
        <v>0</v>
      </c>
      <c r="BA87" s="54">
        <v>0</v>
      </c>
      <c r="BB87" s="54">
        <v>0</v>
      </c>
      <c r="BC87" s="54">
        <f>Table38[[#This Row],[ROG_TOTEX]]*$A$15/Table38[[#This Row],[Total VMT]]</f>
        <v>0</v>
      </c>
    </row>
    <row r="88" spans="1:73" x14ac:dyDescent="0.35">
      <c r="A88" s="54" t="s">
        <v>247</v>
      </c>
      <c r="B88" s="54">
        <v>2026</v>
      </c>
      <c r="C88" s="54" t="s">
        <v>251</v>
      </c>
      <c r="D88" s="54" t="s">
        <v>249</v>
      </c>
      <c r="E88" s="54" t="s">
        <v>249</v>
      </c>
      <c r="F88" s="54" t="s">
        <v>255</v>
      </c>
      <c r="G88" s="54">
        <v>871.75148494033795</v>
      </c>
      <c r="H88" s="54">
        <v>36376.203407731897</v>
      </c>
      <c r="I88" s="54">
        <v>0</v>
      </c>
      <c r="J88" s="54">
        <v>36376.203407731897</v>
      </c>
      <c r="K88" s="54">
        <v>4192.2797630676896</v>
      </c>
      <c r="L88" s="54">
        <v>14044.2168068341</v>
      </c>
      <c r="M88" s="54">
        <v>0</v>
      </c>
      <c r="N88" s="54">
        <v>0</v>
      </c>
      <c r="O88" s="54">
        <v>0</v>
      </c>
      <c r="P88" s="54">
        <v>0</v>
      </c>
      <c r="Q88" s="54">
        <f>Table38[[#This Row],[NOx_TOTEX]]*$A$15/Table38[[#This Row],[Total VMT]]</f>
        <v>0</v>
      </c>
      <c r="R88" s="54">
        <v>0</v>
      </c>
      <c r="S88" s="54">
        <v>0</v>
      </c>
      <c r="T88" s="54">
        <v>0</v>
      </c>
      <c r="U88" s="54">
        <v>0</v>
      </c>
      <c r="V88" s="54">
        <v>8.0195800929658195E-5</v>
      </c>
      <c r="W88" s="54">
        <v>6.1510464963123896E-5</v>
      </c>
      <c r="X88" s="54">
        <v>1.4170626589278201E-4</v>
      </c>
      <c r="Y88" s="54">
        <v>0</v>
      </c>
      <c r="Z88" s="54">
        <v>0</v>
      </c>
      <c r="AA88" s="54">
        <v>0</v>
      </c>
      <c r="AB88" s="54">
        <v>0</v>
      </c>
      <c r="AC88" s="54">
        <f>Table38[[#This Row],[PM10_TOTEX]]*$A$15/Table38[[#This Row],[Total VMT]]</f>
        <v>0</v>
      </c>
      <c r="AD88" s="54">
        <v>3.2078320371863202E-4</v>
      </c>
      <c r="AE88" s="54">
        <v>1.7574418560892499E-4</v>
      </c>
      <c r="AF88" s="54">
        <v>4.9652738932755801E-4</v>
      </c>
      <c r="AG88" s="54">
        <f>Table38[[#This Row],[PM10_TOTAL]]*$A$15/Table38[[#This Row],[Total VMT]]</f>
        <v>1.2382881045562262E-2</v>
      </c>
      <c r="AH88" s="54">
        <v>0</v>
      </c>
      <c r="AI88" s="54">
        <v>0</v>
      </c>
      <c r="AJ88" s="54">
        <v>0</v>
      </c>
      <c r="AK88" s="54">
        <v>0</v>
      </c>
      <c r="AL88" s="54">
        <f>Table38[[#This Row],[CO2_TOTEX]]*$A$15/Table38[[#This Row],[Total VMT]]</f>
        <v>0</v>
      </c>
      <c r="AM88" s="54">
        <v>0</v>
      </c>
      <c r="AN88" s="54">
        <v>0</v>
      </c>
      <c r="AO88" s="54">
        <v>0</v>
      </c>
      <c r="AP88" s="54">
        <v>0</v>
      </c>
      <c r="AQ88" s="54">
        <v>0</v>
      </c>
      <c r="AR88" s="54">
        <v>0</v>
      </c>
      <c r="AS88" s="54">
        <v>0</v>
      </c>
      <c r="AT88" s="54">
        <v>0</v>
      </c>
      <c r="AU88" s="54">
        <v>0</v>
      </c>
      <c r="AV88" s="54">
        <v>0</v>
      </c>
      <c r="AW88" s="54">
        <v>0</v>
      </c>
      <c r="AX88" s="54">
        <v>0</v>
      </c>
      <c r="AY88" s="54">
        <v>0</v>
      </c>
      <c r="AZ88" s="54">
        <v>0</v>
      </c>
      <c r="BA88" s="54">
        <v>0</v>
      </c>
      <c r="BB88" s="54">
        <v>0</v>
      </c>
      <c r="BC88" s="54">
        <f>Table38[[#This Row],[ROG_TOTEX]]*$A$15/Table38[[#This Row],[Total VMT]]</f>
        <v>0</v>
      </c>
    </row>
    <row r="89" spans="1:73" x14ac:dyDescent="0.35">
      <c r="A89" s="54" t="s">
        <v>247</v>
      </c>
      <c r="B89" s="54">
        <v>2026</v>
      </c>
      <c r="C89" s="54" t="s">
        <v>252</v>
      </c>
      <c r="D89" s="54" t="s">
        <v>249</v>
      </c>
      <c r="E89" s="54" t="s">
        <v>249</v>
      </c>
      <c r="F89" s="54" t="s">
        <v>255</v>
      </c>
      <c r="G89" s="54">
        <v>10495.5295339066</v>
      </c>
      <c r="H89" s="54">
        <v>350457.16660576401</v>
      </c>
      <c r="I89" s="54">
        <v>0</v>
      </c>
      <c r="J89" s="54">
        <v>350457.16660576401</v>
      </c>
      <c r="K89" s="54">
        <v>53110.188414939897</v>
      </c>
      <c r="L89" s="54">
        <v>135305.39111385</v>
      </c>
      <c r="M89" s="54">
        <v>0</v>
      </c>
      <c r="N89" s="54">
        <v>0</v>
      </c>
      <c r="O89" s="54">
        <v>0</v>
      </c>
      <c r="P89" s="54">
        <v>0</v>
      </c>
      <c r="Q89" s="54">
        <f>Table38[[#This Row],[NOx_TOTEX]]*$A$15/Table38[[#This Row],[Total VMT]]</f>
        <v>0</v>
      </c>
      <c r="R89" s="54">
        <v>0</v>
      </c>
      <c r="S89" s="54">
        <v>0</v>
      </c>
      <c r="T89" s="54">
        <v>0</v>
      </c>
      <c r="U89" s="54">
        <v>0</v>
      </c>
      <c r="V89" s="54">
        <v>7.7262579748809096E-4</v>
      </c>
      <c r="W89" s="54">
        <v>5.9013847715081E-4</v>
      </c>
      <c r="X89" s="54">
        <v>1.3627642746389E-3</v>
      </c>
      <c r="Y89" s="54">
        <v>0</v>
      </c>
      <c r="Z89" s="54">
        <v>0</v>
      </c>
      <c r="AA89" s="54">
        <v>0</v>
      </c>
      <c r="AB89" s="54">
        <v>0</v>
      </c>
      <c r="AC89" s="54">
        <f>Table38[[#This Row],[PM10_TOTEX]]*$A$15/Table38[[#This Row],[Total VMT]]</f>
        <v>0</v>
      </c>
      <c r="AD89" s="54">
        <v>3.0905031899523599E-3</v>
      </c>
      <c r="AE89" s="54">
        <v>1.6861099347166E-3</v>
      </c>
      <c r="AF89" s="54">
        <v>4.7766131246689599E-3</v>
      </c>
      <c r="AG89" s="54">
        <f>Table38[[#This Row],[PM10_TOTAL]]*$A$15/Table38[[#This Row],[Total VMT]]</f>
        <v>1.2364625952641428E-2</v>
      </c>
      <c r="AH89" s="54">
        <v>0</v>
      </c>
      <c r="AI89" s="54">
        <v>0</v>
      </c>
      <c r="AJ89" s="54">
        <v>0</v>
      </c>
      <c r="AK89" s="54">
        <v>0</v>
      </c>
      <c r="AL89" s="54">
        <f>Table38[[#This Row],[CO2_TOTEX]]*$A$15/Table38[[#This Row],[Total VMT]]</f>
        <v>0</v>
      </c>
      <c r="AM89" s="54">
        <v>0</v>
      </c>
      <c r="AN89" s="54">
        <v>0</v>
      </c>
      <c r="AO89" s="54">
        <v>0</v>
      </c>
      <c r="AP89" s="54">
        <v>0</v>
      </c>
      <c r="AQ89" s="54">
        <v>0</v>
      </c>
      <c r="AR89" s="54">
        <v>0</v>
      </c>
      <c r="AS89" s="54">
        <v>0</v>
      </c>
      <c r="AT89" s="54">
        <v>0</v>
      </c>
      <c r="AU89" s="54">
        <v>0</v>
      </c>
      <c r="AV89" s="54">
        <v>0</v>
      </c>
      <c r="AW89" s="54">
        <v>0</v>
      </c>
      <c r="AX89" s="54">
        <v>0</v>
      </c>
      <c r="AY89" s="54">
        <v>0</v>
      </c>
      <c r="AZ89" s="54">
        <v>0</v>
      </c>
      <c r="BA89" s="54">
        <v>0</v>
      </c>
      <c r="BB89" s="54">
        <v>0</v>
      </c>
      <c r="BC89" s="54">
        <f>Table38[[#This Row],[ROG_TOTEX]]*$A$15/Table38[[#This Row],[Total VMT]]</f>
        <v>0</v>
      </c>
    </row>
    <row r="90" spans="1:73" x14ac:dyDescent="0.35">
      <c r="A90" s="54" t="s">
        <v>247</v>
      </c>
      <c r="B90" s="54">
        <v>2027</v>
      </c>
      <c r="C90" s="54" t="s">
        <v>248</v>
      </c>
      <c r="D90" s="54" t="s">
        <v>249</v>
      </c>
      <c r="E90" s="54" t="s">
        <v>249</v>
      </c>
      <c r="F90" s="54" t="s">
        <v>255</v>
      </c>
      <c r="G90" s="54">
        <v>208557.50801352199</v>
      </c>
      <c r="H90" s="54">
        <v>8992026.3370406907</v>
      </c>
      <c r="I90" s="54">
        <v>0</v>
      </c>
      <c r="J90" s="54">
        <v>8992026.3370406907</v>
      </c>
      <c r="K90" s="54">
        <v>1012779.19002905</v>
      </c>
      <c r="L90" s="54">
        <v>3471664.31841865</v>
      </c>
      <c r="M90" s="54">
        <v>0</v>
      </c>
      <c r="N90" s="54">
        <v>0</v>
      </c>
      <c r="O90" s="54">
        <v>0</v>
      </c>
      <c r="P90" s="54">
        <v>0</v>
      </c>
      <c r="Q90" s="54">
        <f>Table38[[#This Row],[NOx_TOTEX]]*$A$15/Table38[[#This Row],[Total VMT]]</f>
        <v>0</v>
      </c>
      <c r="R90" s="54">
        <v>0</v>
      </c>
      <c r="S90" s="54">
        <v>0</v>
      </c>
      <c r="T90" s="54">
        <v>0</v>
      </c>
      <c r="U90" s="54">
        <v>0</v>
      </c>
      <c r="V90" s="54">
        <v>1.98240246788998E-2</v>
      </c>
      <c r="W90" s="54">
        <v>1.52079287412464E-2</v>
      </c>
      <c r="X90" s="54">
        <v>3.5031953420146297E-2</v>
      </c>
      <c r="Y90" s="54">
        <v>0</v>
      </c>
      <c r="Z90" s="54">
        <v>0</v>
      </c>
      <c r="AA90" s="54">
        <v>0</v>
      </c>
      <c r="AB90" s="54">
        <v>0</v>
      </c>
      <c r="AC90" s="54">
        <f>Table38[[#This Row],[PM10_TOTEX]]*$A$15/Table38[[#This Row],[Total VMT]]</f>
        <v>0</v>
      </c>
      <c r="AD90" s="54">
        <v>7.9296098715599297E-2</v>
      </c>
      <c r="AE90" s="54">
        <v>4.3451224974989801E-2</v>
      </c>
      <c r="AF90" s="54">
        <v>0.12274732369058899</v>
      </c>
      <c r="AG90" s="54">
        <f>Table38[[#This Row],[PM10_TOTAL]]*$A$15/Table38[[#This Row],[Total VMT]]</f>
        <v>1.2383697141048875E-2</v>
      </c>
      <c r="AH90" s="54">
        <v>0</v>
      </c>
      <c r="AI90" s="54">
        <v>0</v>
      </c>
      <c r="AJ90" s="54">
        <v>0</v>
      </c>
      <c r="AK90" s="54">
        <v>0</v>
      </c>
      <c r="AL90" s="54">
        <f>Table38[[#This Row],[CO2_TOTEX]]*$A$15/Table38[[#This Row],[Total VMT]]</f>
        <v>0</v>
      </c>
      <c r="AM90" s="54">
        <v>0</v>
      </c>
      <c r="AN90" s="54">
        <v>0</v>
      </c>
      <c r="AO90" s="54">
        <v>0</v>
      </c>
      <c r="AP90" s="54">
        <v>0</v>
      </c>
      <c r="AQ90" s="54">
        <v>0</v>
      </c>
      <c r="AR90" s="54">
        <v>0</v>
      </c>
      <c r="AS90" s="54">
        <v>0</v>
      </c>
      <c r="AT90" s="54">
        <v>0</v>
      </c>
      <c r="AU90" s="54">
        <v>0</v>
      </c>
      <c r="AV90" s="54">
        <v>0</v>
      </c>
      <c r="AW90" s="54">
        <v>0</v>
      </c>
      <c r="AX90" s="54">
        <v>0</v>
      </c>
      <c r="AY90" s="54">
        <v>0</v>
      </c>
      <c r="AZ90" s="54">
        <v>0</v>
      </c>
      <c r="BA90" s="54">
        <v>0</v>
      </c>
      <c r="BB90" s="54">
        <v>0</v>
      </c>
      <c r="BC90" s="54">
        <f>Table38[[#This Row],[ROG_TOTEX]]*$A$15/Table38[[#This Row],[Total VMT]]</f>
        <v>0</v>
      </c>
    </row>
    <row r="91" spans="1:73" x14ac:dyDescent="0.35">
      <c r="A91" s="54" t="s">
        <v>247</v>
      </c>
      <c r="B91" s="54">
        <v>2027</v>
      </c>
      <c r="C91" s="54" t="s">
        <v>251</v>
      </c>
      <c r="D91" s="54" t="s">
        <v>249</v>
      </c>
      <c r="E91" s="54" t="s">
        <v>249</v>
      </c>
      <c r="F91" s="54" t="s">
        <v>255</v>
      </c>
      <c r="G91" s="54">
        <v>1024.83173872374</v>
      </c>
      <c r="H91" s="54">
        <v>43367.999630799699</v>
      </c>
      <c r="I91" s="54">
        <v>0</v>
      </c>
      <c r="J91" s="54">
        <v>43367.999630799699</v>
      </c>
      <c r="K91" s="54">
        <v>4957.0028468280598</v>
      </c>
      <c r="L91" s="54">
        <v>16743.6272132839</v>
      </c>
      <c r="M91" s="54">
        <v>0</v>
      </c>
      <c r="N91" s="54">
        <v>0</v>
      </c>
      <c r="O91" s="54">
        <v>0</v>
      </c>
      <c r="P91" s="54">
        <v>0</v>
      </c>
      <c r="Q91" s="54">
        <f>Table38[[#This Row],[NOx_TOTEX]]*$A$15/Table38[[#This Row],[Total VMT]]</f>
        <v>0</v>
      </c>
      <c r="R91" s="54">
        <v>0</v>
      </c>
      <c r="S91" s="54">
        <v>0</v>
      </c>
      <c r="T91" s="54">
        <v>0</v>
      </c>
      <c r="U91" s="54">
        <v>0</v>
      </c>
      <c r="V91" s="54">
        <v>9.5610073050390201E-5</v>
      </c>
      <c r="W91" s="54">
        <v>7.3284672245453705E-5</v>
      </c>
      <c r="X91" s="54">
        <v>1.68894745295844E-4</v>
      </c>
      <c r="Y91" s="54">
        <v>0</v>
      </c>
      <c r="Z91" s="54">
        <v>0</v>
      </c>
      <c r="AA91" s="54">
        <v>0</v>
      </c>
      <c r="AB91" s="54">
        <v>0</v>
      </c>
      <c r="AC91" s="54">
        <f>Table38[[#This Row],[PM10_TOTEX]]*$A$15/Table38[[#This Row],[Total VMT]]</f>
        <v>0</v>
      </c>
      <c r="AD91" s="54">
        <v>3.8244029220156102E-4</v>
      </c>
      <c r="AE91" s="54">
        <v>2.0938477784415301E-4</v>
      </c>
      <c r="AF91" s="54">
        <v>5.9182507004571405E-4</v>
      </c>
      <c r="AG91" s="54">
        <f>Table38[[#This Row],[PM10_TOTAL]]*$A$15/Table38[[#This Row],[Total VMT]]</f>
        <v>1.2379976728004801E-2</v>
      </c>
      <c r="AH91" s="54">
        <v>0</v>
      </c>
      <c r="AI91" s="54">
        <v>0</v>
      </c>
      <c r="AJ91" s="54">
        <v>0</v>
      </c>
      <c r="AK91" s="54">
        <v>0</v>
      </c>
      <c r="AL91" s="54">
        <f>Table38[[#This Row],[CO2_TOTEX]]*$A$15/Table38[[#This Row],[Total VMT]]</f>
        <v>0</v>
      </c>
      <c r="AM91" s="54">
        <v>0</v>
      </c>
      <c r="AN91" s="54">
        <v>0</v>
      </c>
      <c r="AO91" s="54">
        <v>0</v>
      </c>
      <c r="AP91" s="54">
        <v>0</v>
      </c>
      <c r="AQ91" s="54">
        <v>0</v>
      </c>
      <c r="AR91" s="54">
        <v>0</v>
      </c>
      <c r="AS91" s="54">
        <v>0</v>
      </c>
      <c r="AT91" s="54">
        <v>0</v>
      </c>
      <c r="AU91" s="54">
        <v>0</v>
      </c>
      <c r="AV91" s="54">
        <v>0</v>
      </c>
      <c r="AW91" s="54">
        <v>0</v>
      </c>
      <c r="AX91" s="54">
        <v>0</v>
      </c>
      <c r="AY91" s="54">
        <v>0</v>
      </c>
      <c r="AZ91" s="54">
        <v>0</v>
      </c>
      <c r="BA91" s="54">
        <v>0</v>
      </c>
      <c r="BB91" s="54">
        <v>0</v>
      </c>
      <c r="BC91" s="54">
        <f>Table38[[#This Row],[ROG_TOTEX]]*$A$15/Table38[[#This Row],[Total VMT]]</f>
        <v>0</v>
      </c>
    </row>
    <row r="92" spans="1:73" x14ac:dyDescent="0.35">
      <c r="A92" s="54" t="s">
        <v>247</v>
      </c>
      <c r="B92" s="54">
        <v>2027</v>
      </c>
      <c r="C92" s="54" t="s">
        <v>252</v>
      </c>
      <c r="D92" s="54" t="s">
        <v>249</v>
      </c>
      <c r="E92" s="54" t="s">
        <v>249</v>
      </c>
      <c r="F92" s="54" t="s">
        <v>255</v>
      </c>
      <c r="G92" s="54">
        <v>12842.9205404267</v>
      </c>
      <c r="H92" s="54">
        <v>421078.40309620701</v>
      </c>
      <c r="I92" s="54">
        <v>0</v>
      </c>
      <c r="J92" s="54">
        <v>421078.40309620701</v>
      </c>
      <c r="K92" s="54">
        <v>64694.110793253902</v>
      </c>
      <c r="L92" s="54">
        <v>162571.017087001</v>
      </c>
      <c r="M92" s="54">
        <v>0</v>
      </c>
      <c r="N92" s="54">
        <v>0</v>
      </c>
      <c r="O92" s="54">
        <v>0</v>
      </c>
      <c r="P92" s="54">
        <v>0</v>
      </c>
      <c r="Q92" s="54">
        <f>Table38[[#This Row],[NOx_TOTEX]]*$A$15/Table38[[#This Row],[Total VMT]]</f>
        <v>0</v>
      </c>
      <c r="R92" s="54">
        <v>0</v>
      </c>
      <c r="S92" s="54">
        <v>0</v>
      </c>
      <c r="T92" s="54">
        <v>0</v>
      </c>
      <c r="U92" s="54">
        <v>0</v>
      </c>
      <c r="V92" s="54">
        <v>9.2831897303785398E-4</v>
      </c>
      <c r="W92" s="54">
        <v>7.0949839999215596E-4</v>
      </c>
      <c r="X92" s="54">
        <v>1.6378173730300101E-3</v>
      </c>
      <c r="Y92" s="54">
        <v>0</v>
      </c>
      <c r="Z92" s="54">
        <v>0</v>
      </c>
      <c r="AA92" s="54">
        <v>0</v>
      </c>
      <c r="AB92" s="54">
        <v>0</v>
      </c>
      <c r="AC92" s="54">
        <f>Table38[[#This Row],[PM10_TOTEX]]*$A$15/Table38[[#This Row],[Total VMT]]</f>
        <v>0</v>
      </c>
      <c r="AD92" s="54">
        <v>3.7132758921514099E-3</v>
      </c>
      <c r="AE92" s="54">
        <v>2.0271382856918698E-3</v>
      </c>
      <c r="AF92" s="54">
        <v>5.7404141778432897E-3</v>
      </c>
      <c r="AG92" s="54">
        <f>Table38[[#This Row],[PM10_TOTAL]]*$A$15/Table38[[#This Row],[Total VMT]]</f>
        <v>1.2367334913486266E-2</v>
      </c>
      <c r="AH92" s="54">
        <v>0</v>
      </c>
      <c r="AI92" s="54">
        <v>0</v>
      </c>
      <c r="AJ92" s="54">
        <v>0</v>
      </c>
      <c r="AK92" s="54">
        <v>0</v>
      </c>
      <c r="AL92" s="54">
        <f>Table38[[#This Row],[CO2_TOTEX]]*$A$15/Table38[[#This Row],[Total VMT]]</f>
        <v>0</v>
      </c>
      <c r="AM92" s="54">
        <v>0</v>
      </c>
      <c r="AN92" s="54">
        <v>0</v>
      </c>
      <c r="AO92" s="54">
        <v>0</v>
      </c>
      <c r="AP92" s="54">
        <v>0</v>
      </c>
      <c r="AQ92" s="54">
        <v>0</v>
      </c>
      <c r="AR92" s="54">
        <v>0</v>
      </c>
      <c r="AS92" s="54">
        <v>0</v>
      </c>
      <c r="AT92" s="54">
        <v>0</v>
      </c>
      <c r="AU92" s="54">
        <v>0</v>
      </c>
      <c r="AV92" s="54">
        <v>0</v>
      </c>
      <c r="AW92" s="54">
        <v>0</v>
      </c>
      <c r="AX92" s="54">
        <v>0</v>
      </c>
      <c r="AY92" s="54">
        <v>0</v>
      </c>
      <c r="AZ92" s="54">
        <v>0</v>
      </c>
      <c r="BA92" s="54">
        <v>0</v>
      </c>
      <c r="BB92" s="54">
        <v>0</v>
      </c>
      <c r="BC92" s="54">
        <f>Table38[[#This Row],[ROG_TOTEX]]*$A$15/Table38[[#This Row],[Total VMT]]</f>
        <v>0</v>
      </c>
    </row>
    <row r="93" spans="1:73" x14ac:dyDescent="0.35">
      <c r="A93" s="54" t="s">
        <v>247</v>
      </c>
      <c r="B93" s="54">
        <v>2028</v>
      </c>
      <c r="C93" s="54" t="s">
        <v>248</v>
      </c>
      <c r="D93" s="54" t="s">
        <v>249</v>
      </c>
      <c r="E93" s="54" t="s">
        <v>249</v>
      </c>
      <c r="F93" s="54" t="s">
        <v>255</v>
      </c>
      <c r="G93" s="54">
        <v>219647.05611556899</v>
      </c>
      <c r="H93" s="54">
        <v>9333962.5791998208</v>
      </c>
      <c r="I93" s="54">
        <v>0</v>
      </c>
      <c r="J93" s="54">
        <v>9333962.5791998208</v>
      </c>
      <c r="K93" s="54">
        <v>1061998.3900667301</v>
      </c>
      <c r="L93" s="54">
        <v>3603679.9294259301</v>
      </c>
      <c r="M93" s="54">
        <v>0</v>
      </c>
      <c r="N93" s="54">
        <v>0</v>
      </c>
      <c r="O93" s="54">
        <v>0</v>
      </c>
      <c r="P93" s="54">
        <v>0</v>
      </c>
      <c r="Q93" s="54">
        <f>Table38[[#This Row],[NOx_TOTEX]]*$A$15/Table38[[#This Row],[Total VMT]]</f>
        <v>0</v>
      </c>
      <c r="R93" s="54">
        <v>0</v>
      </c>
      <c r="S93" s="54">
        <v>0</v>
      </c>
      <c r="T93" s="54">
        <v>0</v>
      </c>
      <c r="U93" s="54">
        <v>0</v>
      </c>
      <c r="V93" s="54">
        <v>2.05778650535938E-2</v>
      </c>
      <c r="W93" s="54">
        <v>1.57923308380165E-2</v>
      </c>
      <c r="X93" s="54">
        <v>3.6370195891610398E-2</v>
      </c>
      <c r="Y93" s="54">
        <v>0</v>
      </c>
      <c r="Z93" s="54">
        <v>0</v>
      </c>
      <c r="AA93" s="54">
        <v>0</v>
      </c>
      <c r="AB93" s="54">
        <v>0</v>
      </c>
      <c r="AC93" s="54">
        <f>Table38[[#This Row],[PM10_TOTEX]]*$A$15/Table38[[#This Row],[Total VMT]]</f>
        <v>0</v>
      </c>
      <c r="AD93" s="54">
        <v>8.2311460214375298E-2</v>
      </c>
      <c r="AE93" s="54">
        <v>4.5120945251475898E-2</v>
      </c>
      <c r="AF93" s="54">
        <v>0.127432405465851</v>
      </c>
      <c r="AG93" s="54">
        <f>Table38[[#This Row],[PM10_TOTAL]]*$A$15/Table38[[#This Row],[Total VMT]]</f>
        <v>1.2385389996115517E-2</v>
      </c>
      <c r="AH93" s="54">
        <v>0</v>
      </c>
      <c r="AI93" s="54">
        <v>0</v>
      </c>
      <c r="AJ93" s="54">
        <v>0</v>
      </c>
      <c r="AK93" s="54">
        <v>0</v>
      </c>
      <c r="AL93" s="54">
        <f>Table38[[#This Row],[CO2_TOTEX]]*$A$15/Table38[[#This Row],[Total VMT]]</f>
        <v>0</v>
      </c>
      <c r="AM93" s="54">
        <v>0</v>
      </c>
      <c r="AN93" s="54">
        <v>0</v>
      </c>
      <c r="AO93" s="54">
        <v>0</v>
      </c>
      <c r="AP93" s="54">
        <v>0</v>
      </c>
      <c r="AQ93" s="54">
        <v>0</v>
      </c>
      <c r="AR93" s="54">
        <v>0</v>
      </c>
      <c r="AS93" s="54">
        <v>0</v>
      </c>
      <c r="AT93" s="54">
        <v>0</v>
      </c>
      <c r="AU93" s="54">
        <v>0</v>
      </c>
      <c r="AV93" s="54">
        <v>0</v>
      </c>
      <c r="AW93" s="54">
        <v>0</v>
      </c>
      <c r="AX93" s="54">
        <v>0</v>
      </c>
      <c r="AY93" s="54">
        <v>0</v>
      </c>
      <c r="AZ93" s="54">
        <v>0</v>
      </c>
      <c r="BA93" s="54">
        <v>0</v>
      </c>
      <c r="BB93" s="54">
        <v>0</v>
      </c>
      <c r="BC93" s="54">
        <f>Table38[[#This Row],[ROG_TOTEX]]*$A$15/Table38[[#This Row],[Total VMT]]</f>
        <v>0</v>
      </c>
    </row>
    <row r="94" spans="1:73" x14ac:dyDescent="0.35">
      <c r="A94" s="54" t="s">
        <v>247</v>
      </c>
      <c r="B94" s="54">
        <v>2028</v>
      </c>
      <c r="C94" s="54" t="s">
        <v>251</v>
      </c>
      <c r="D94" s="54" t="s">
        <v>249</v>
      </c>
      <c r="E94" s="54" t="s">
        <v>249</v>
      </c>
      <c r="F94" s="54" t="s">
        <v>255</v>
      </c>
      <c r="G94" s="54">
        <v>1207.30462213592</v>
      </c>
      <c r="H94" s="54">
        <v>51646.993769879104</v>
      </c>
      <c r="I94" s="54">
        <v>0</v>
      </c>
      <c r="J94" s="54">
        <v>51646.993769879104</v>
      </c>
      <c r="K94" s="54">
        <v>5868.0524456283401</v>
      </c>
      <c r="L94" s="54">
        <v>19940.0022535397</v>
      </c>
      <c r="M94" s="54">
        <v>0</v>
      </c>
      <c r="N94" s="54">
        <v>0</v>
      </c>
      <c r="O94" s="54">
        <v>0</v>
      </c>
      <c r="P94" s="54">
        <v>0</v>
      </c>
      <c r="Q94" s="54">
        <f>Table38[[#This Row],[NOx_TOTEX]]*$A$15/Table38[[#This Row],[Total VMT]]</f>
        <v>0</v>
      </c>
      <c r="R94" s="54">
        <v>0</v>
      </c>
      <c r="S94" s="54">
        <v>0</v>
      </c>
      <c r="T94" s="54">
        <v>0</v>
      </c>
      <c r="U94" s="54">
        <v>0</v>
      </c>
      <c r="V94" s="54">
        <v>1.13862130815558E-4</v>
      </c>
      <c r="W94" s="54">
        <v>8.7233554519120695E-5</v>
      </c>
      <c r="X94" s="54">
        <v>2.0109568533467799E-4</v>
      </c>
      <c r="Y94" s="54">
        <v>0</v>
      </c>
      <c r="Z94" s="54">
        <v>0</v>
      </c>
      <c r="AA94" s="54">
        <v>0</v>
      </c>
      <c r="AB94" s="54">
        <v>0</v>
      </c>
      <c r="AC94" s="54">
        <f>Table38[[#This Row],[PM10_TOTEX]]*$A$15/Table38[[#This Row],[Total VMT]]</f>
        <v>0</v>
      </c>
      <c r="AD94" s="54">
        <v>4.55448523262232E-4</v>
      </c>
      <c r="AE94" s="54">
        <v>2.49238727197487E-4</v>
      </c>
      <c r="AF94" s="54">
        <v>7.0468725045971998E-4</v>
      </c>
      <c r="AG94" s="54">
        <f>Table38[[#This Row],[PM10_TOTAL]]*$A$15/Table38[[#This Row],[Total VMT]]</f>
        <v>1.2377907340681168E-2</v>
      </c>
      <c r="AH94" s="54">
        <v>0</v>
      </c>
      <c r="AI94" s="54">
        <v>0</v>
      </c>
      <c r="AJ94" s="54">
        <v>0</v>
      </c>
      <c r="AK94" s="54">
        <v>0</v>
      </c>
      <c r="AL94" s="54">
        <f>Table38[[#This Row],[CO2_TOTEX]]*$A$15/Table38[[#This Row],[Total VMT]]</f>
        <v>0</v>
      </c>
      <c r="AM94" s="54">
        <v>0</v>
      </c>
      <c r="AN94" s="54">
        <v>0</v>
      </c>
      <c r="AO94" s="54">
        <v>0</v>
      </c>
      <c r="AP94" s="54">
        <v>0</v>
      </c>
      <c r="AQ94" s="54">
        <v>0</v>
      </c>
      <c r="AR94" s="54">
        <v>0</v>
      </c>
      <c r="AS94" s="54">
        <v>0</v>
      </c>
      <c r="AT94" s="54">
        <v>0</v>
      </c>
      <c r="AU94" s="54">
        <v>0</v>
      </c>
      <c r="AV94" s="54">
        <v>0</v>
      </c>
      <c r="AW94" s="54">
        <v>0</v>
      </c>
      <c r="AX94" s="54">
        <v>0</v>
      </c>
      <c r="AY94" s="54">
        <v>0</v>
      </c>
      <c r="AZ94" s="54">
        <v>0</v>
      </c>
      <c r="BA94" s="54">
        <v>0</v>
      </c>
      <c r="BB94" s="54">
        <v>0</v>
      </c>
      <c r="BC94" s="54">
        <f>Table38[[#This Row],[ROG_TOTEX]]*$A$15/Table38[[#This Row],[Total VMT]]</f>
        <v>0</v>
      </c>
    </row>
    <row r="95" spans="1:73" x14ac:dyDescent="0.35">
      <c r="A95" s="54" t="s">
        <v>247</v>
      </c>
      <c r="B95" s="54">
        <v>2028</v>
      </c>
      <c r="C95" s="54" t="s">
        <v>252</v>
      </c>
      <c r="D95" s="54" t="s">
        <v>249</v>
      </c>
      <c r="E95" s="54" t="s">
        <v>249</v>
      </c>
      <c r="F95" s="54" t="s">
        <v>255</v>
      </c>
      <c r="G95" s="54">
        <v>15418.977273496001</v>
      </c>
      <c r="H95" s="54">
        <v>496959.60586562299</v>
      </c>
      <c r="I95" s="54">
        <v>0</v>
      </c>
      <c r="J95" s="54">
        <v>496959.60586562299</v>
      </c>
      <c r="K95" s="54">
        <v>77336.374908265498</v>
      </c>
      <c r="L95" s="54">
        <v>191867.424172478</v>
      </c>
      <c r="M95" s="54">
        <v>0</v>
      </c>
      <c r="N95" s="54">
        <v>0</v>
      </c>
      <c r="O95" s="54">
        <v>0</v>
      </c>
      <c r="P95" s="54">
        <v>0</v>
      </c>
      <c r="Q95" s="54">
        <f>Table38[[#This Row],[NOx_TOTEX]]*$A$15/Table38[[#This Row],[Total VMT]]</f>
        <v>0</v>
      </c>
      <c r="R95" s="54">
        <v>0</v>
      </c>
      <c r="S95" s="54">
        <v>0</v>
      </c>
      <c r="T95" s="54">
        <v>0</v>
      </c>
      <c r="U95" s="54">
        <v>0</v>
      </c>
      <c r="V95" s="54">
        <v>1.0956083892363999E-3</v>
      </c>
      <c r="W95" s="54">
        <v>8.3781858675158595E-4</v>
      </c>
      <c r="X95" s="54">
        <v>1.9334269759879799E-3</v>
      </c>
      <c r="Y95" s="54">
        <v>0</v>
      </c>
      <c r="Z95" s="54">
        <v>0</v>
      </c>
      <c r="AA95" s="54">
        <v>0</v>
      </c>
      <c r="AB95" s="54">
        <v>0</v>
      </c>
      <c r="AC95" s="54">
        <f>Table38[[#This Row],[PM10_TOTEX]]*$A$15/Table38[[#This Row],[Total VMT]]</f>
        <v>0</v>
      </c>
      <c r="AD95" s="54">
        <v>4.3824335569456101E-3</v>
      </c>
      <c r="AE95" s="54">
        <v>2.3937673907188099E-3</v>
      </c>
      <c r="AF95" s="54">
        <v>6.7762009476644196E-3</v>
      </c>
      <c r="AG95" s="54">
        <f>Table38[[#This Row],[PM10_TOTAL]]*$A$15/Table38[[#This Row],[Total VMT]]</f>
        <v>1.236975356578409E-2</v>
      </c>
      <c r="AH95" s="54">
        <v>0</v>
      </c>
      <c r="AI95" s="54">
        <v>0</v>
      </c>
      <c r="AJ95" s="54">
        <v>0</v>
      </c>
      <c r="AK95" s="54">
        <v>0</v>
      </c>
      <c r="AL95" s="54">
        <f>Table38[[#This Row],[CO2_TOTEX]]*$A$15/Table38[[#This Row],[Total VMT]]</f>
        <v>0</v>
      </c>
      <c r="AM95" s="54">
        <v>0</v>
      </c>
      <c r="AN95" s="54">
        <v>0</v>
      </c>
      <c r="AO95" s="54">
        <v>0</v>
      </c>
      <c r="AP95" s="54">
        <v>0</v>
      </c>
      <c r="AQ95" s="54">
        <v>0</v>
      </c>
      <c r="AR95" s="54">
        <v>0</v>
      </c>
      <c r="AS95" s="54">
        <v>0</v>
      </c>
      <c r="AT95" s="54">
        <v>0</v>
      </c>
      <c r="AU95" s="54">
        <v>0</v>
      </c>
      <c r="AV95" s="54">
        <v>0</v>
      </c>
      <c r="AW95" s="54">
        <v>0</v>
      </c>
      <c r="AX95" s="54">
        <v>0</v>
      </c>
      <c r="AY95" s="54">
        <v>0</v>
      </c>
      <c r="AZ95" s="54">
        <v>0</v>
      </c>
      <c r="BA95" s="54">
        <v>0</v>
      </c>
      <c r="BB95" s="54">
        <v>0</v>
      </c>
      <c r="BC95" s="54">
        <f>Table38[[#This Row],[ROG_TOTEX]]*$A$15/Table38[[#This Row],[Total VMT]]</f>
        <v>0</v>
      </c>
    </row>
    <row r="96" spans="1:73" x14ac:dyDescent="0.35">
      <c r="A96" s="54" t="s">
        <v>247</v>
      </c>
      <c r="B96" s="54">
        <v>2029</v>
      </c>
      <c r="C96" s="54" t="s">
        <v>248</v>
      </c>
      <c r="D96" s="54" t="s">
        <v>249</v>
      </c>
      <c r="E96" s="54" t="s">
        <v>249</v>
      </c>
      <c r="F96" s="54" t="s">
        <v>255</v>
      </c>
      <c r="G96" s="54">
        <v>230237.061110212</v>
      </c>
      <c r="H96" s="54">
        <v>9656681.9575762507</v>
      </c>
      <c r="I96" s="54">
        <v>0</v>
      </c>
      <c r="J96" s="54">
        <v>9656681.9575762507</v>
      </c>
      <c r="K96" s="54">
        <v>1108799.10465332</v>
      </c>
      <c r="L96" s="54">
        <v>3728276.2449590098</v>
      </c>
      <c r="M96" s="54">
        <v>0</v>
      </c>
      <c r="N96" s="54">
        <v>0</v>
      </c>
      <c r="O96" s="54">
        <v>0</v>
      </c>
      <c r="P96" s="54">
        <v>0</v>
      </c>
      <c r="Q96" s="54">
        <f>Table38[[#This Row],[NOx_TOTEX]]*$A$15/Table38[[#This Row],[Total VMT]]</f>
        <v>0</v>
      </c>
      <c r="R96" s="54">
        <v>0</v>
      </c>
      <c r="S96" s="54">
        <v>0</v>
      </c>
      <c r="T96" s="54">
        <v>0</v>
      </c>
      <c r="U96" s="54">
        <v>0</v>
      </c>
      <c r="V96" s="54">
        <v>2.1289339495671401E-2</v>
      </c>
      <c r="W96" s="54">
        <v>1.6343573480132399E-2</v>
      </c>
      <c r="X96" s="54">
        <v>3.76329129758039E-2</v>
      </c>
      <c r="Y96" s="54">
        <v>0</v>
      </c>
      <c r="Z96" s="54">
        <v>0</v>
      </c>
      <c r="AA96" s="54">
        <v>0</v>
      </c>
      <c r="AB96" s="54">
        <v>0</v>
      </c>
      <c r="AC96" s="54">
        <f>Table38[[#This Row],[PM10_TOTEX]]*$A$15/Table38[[#This Row],[Total VMT]]</f>
        <v>0</v>
      </c>
      <c r="AD96" s="54">
        <v>8.5157357982685894E-2</v>
      </c>
      <c r="AE96" s="54">
        <v>4.6695924228949803E-2</v>
      </c>
      <c r="AF96" s="54">
        <v>0.131853282211635</v>
      </c>
      <c r="AG96" s="54">
        <f>Table38[[#This Row],[PM10_TOTAL]]*$A$15/Table38[[#This Row],[Total VMT]]</f>
        <v>1.2386792932464412E-2</v>
      </c>
      <c r="AH96" s="54">
        <v>0</v>
      </c>
      <c r="AI96" s="54">
        <v>0</v>
      </c>
      <c r="AJ96" s="54">
        <v>0</v>
      </c>
      <c r="AK96" s="54">
        <v>0</v>
      </c>
      <c r="AL96" s="54">
        <f>Table38[[#This Row],[CO2_TOTEX]]*$A$15/Table38[[#This Row],[Total VMT]]</f>
        <v>0</v>
      </c>
      <c r="AM96" s="54">
        <v>0</v>
      </c>
      <c r="AN96" s="54">
        <v>0</v>
      </c>
      <c r="AO96" s="54">
        <v>0</v>
      </c>
      <c r="AP96" s="54">
        <v>0</v>
      </c>
      <c r="AQ96" s="54">
        <v>0</v>
      </c>
      <c r="AR96" s="54">
        <v>0</v>
      </c>
      <c r="AS96" s="54">
        <v>0</v>
      </c>
      <c r="AT96" s="54">
        <v>0</v>
      </c>
      <c r="AU96" s="54">
        <v>0</v>
      </c>
      <c r="AV96" s="54">
        <v>0</v>
      </c>
      <c r="AW96" s="54">
        <v>0</v>
      </c>
      <c r="AX96" s="54">
        <v>0</v>
      </c>
      <c r="AY96" s="54">
        <v>0</v>
      </c>
      <c r="AZ96" s="54">
        <v>0</v>
      </c>
      <c r="BA96" s="54">
        <v>0</v>
      </c>
      <c r="BB96" s="54">
        <v>0</v>
      </c>
      <c r="BC96" s="54">
        <f>Table38[[#This Row],[ROG_TOTEX]]*$A$15/Table38[[#This Row],[Total VMT]]</f>
        <v>0</v>
      </c>
    </row>
    <row r="97" spans="1:55" x14ac:dyDescent="0.35">
      <c r="A97" s="54" t="s">
        <v>247</v>
      </c>
      <c r="B97" s="54">
        <v>2029</v>
      </c>
      <c r="C97" s="54" t="s">
        <v>251</v>
      </c>
      <c r="D97" s="54" t="s">
        <v>249</v>
      </c>
      <c r="E97" s="54" t="s">
        <v>249</v>
      </c>
      <c r="F97" s="54" t="s">
        <v>255</v>
      </c>
      <c r="G97" s="54">
        <v>1423.0113789684001</v>
      </c>
      <c r="H97" s="54">
        <v>61320.949618507701</v>
      </c>
      <c r="I97" s="54">
        <v>0</v>
      </c>
      <c r="J97" s="54">
        <v>61320.949618507701</v>
      </c>
      <c r="K97" s="54">
        <v>6942.2845548319801</v>
      </c>
      <c r="L97" s="54">
        <v>23674.947646136701</v>
      </c>
      <c r="M97" s="54">
        <v>0</v>
      </c>
      <c r="N97" s="54">
        <v>0</v>
      </c>
      <c r="O97" s="54">
        <v>0</v>
      </c>
      <c r="P97" s="54">
        <v>0</v>
      </c>
      <c r="Q97" s="54">
        <f>Table38[[#This Row],[NOx_TOTEX]]*$A$15/Table38[[#This Row],[Total VMT]]</f>
        <v>0</v>
      </c>
      <c r="R97" s="54">
        <v>0</v>
      </c>
      <c r="S97" s="54">
        <v>0</v>
      </c>
      <c r="T97" s="54">
        <v>0</v>
      </c>
      <c r="U97" s="54">
        <v>0</v>
      </c>
      <c r="V97" s="54">
        <v>1.3518955272221001E-4</v>
      </c>
      <c r="W97" s="54">
        <v>1.03542493743934E-4</v>
      </c>
      <c r="X97" s="54">
        <v>2.3873204646614399E-4</v>
      </c>
      <c r="Y97" s="54">
        <v>0</v>
      </c>
      <c r="Z97" s="54">
        <v>0</v>
      </c>
      <c r="AA97" s="54">
        <v>0</v>
      </c>
      <c r="AB97" s="54">
        <v>0</v>
      </c>
      <c r="AC97" s="54">
        <f>Table38[[#This Row],[PM10_TOTEX]]*$A$15/Table38[[#This Row],[Total VMT]]</f>
        <v>0</v>
      </c>
      <c r="AD97" s="54">
        <v>5.4075821088884297E-4</v>
      </c>
      <c r="AE97" s="54">
        <v>2.9583569641124003E-4</v>
      </c>
      <c r="AF97" s="54">
        <v>8.3659390730008397E-4</v>
      </c>
      <c r="AG97" s="54">
        <f>Table38[[#This Row],[PM10_TOTAL]]*$A$15/Table38[[#This Row],[Total VMT]]</f>
        <v>1.2376609437975241E-2</v>
      </c>
      <c r="AH97" s="54">
        <v>0</v>
      </c>
      <c r="AI97" s="54">
        <v>0</v>
      </c>
      <c r="AJ97" s="54">
        <v>0</v>
      </c>
      <c r="AK97" s="54">
        <v>0</v>
      </c>
      <c r="AL97" s="54">
        <f>Table38[[#This Row],[CO2_TOTEX]]*$A$15/Table38[[#This Row],[Total VMT]]</f>
        <v>0</v>
      </c>
      <c r="AM97" s="54">
        <v>0</v>
      </c>
      <c r="AN97" s="54">
        <v>0</v>
      </c>
      <c r="AO97" s="54">
        <v>0</v>
      </c>
      <c r="AP97" s="54">
        <v>0</v>
      </c>
      <c r="AQ97" s="54">
        <v>0</v>
      </c>
      <c r="AR97" s="54">
        <v>0</v>
      </c>
      <c r="AS97" s="54">
        <v>0</v>
      </c>
      <c r="AT97" s="54">
        <v>0</v>
      </c>
      <c r="AU97" s="54">
        <v>0</v>
      </c>
      <c r="AV97" s="54">
        <v>0</v>
      </c>
      <c r="AW97" s="54">
        <v>0</v>
      </c>
      <c r="AX97" s="54">
        <v>0</v>
      </c>
      <c r="AY97" s="54">
        <v>0</v>
      </c>
      <c r="AZ97" s="54">
        <v>0</v>
      </c>
      <c r="BA97" s="54">
        <v>0</v>
      </c>
      <c r="BB97" s="54">
        <v>0</v>
      </c>
      <c r="BC97" s="54">
        <f>Table38[[#This Row],[ROG_TOTEX]]*$A$15/Table38[[#This Row],[Total VMT]]</f>
        <v>0</v>
      </c>
    </row>
    <row r="98" spans="1:55" x14ac:dyDescent="0.35">
      <c r="A98" s="54" t="s">
        <v>247</v>
      </c>
      <c r="B98" s="54">
        <v>2029</v>
      </c>
      <c r="C98" s="54" t="s">
        <v>252</v>
      </c>
      <c r="D98" s="54" t="s">
        <v>249</v>
      </c>
      <c r="E98" s="54" t="s">
        <v>249</v>
      </c>
      <c r="F98" s="54" t="s">
        <v>255</v>
      </c>
      <c r="G98" s="54">
        <v>18201.702542855601</v>
      </c>
      <c r="H98" s="54">
        <v>577297.24813378602</v>
      </c>
      <c r="I98" s="54">
        <v>0</v>
      </c>
      <c r="J98" s="54">
        <v>577297.24813378602</v>
      </c>
      <c r="K98" s="54">
        <v>90919.2251873473</v>
      </c>
      <c r="L98" s="54">
        <v>222884.384714438</v>
      </c>
      <c r="M98" s="54">
        <v>0</v>
      </c>
      <c r="N98" s="54">
        <v>0</v>
      </c>
      <c r="O98" s="54">
        <v>0</v>
      </c>
      <c r="P98" s="54">
        <v>0</v>
      </c>
      <c r="Q98" s="54">
        <f>Table38[[#This Row],[NOx_TOTEX]]*$A$15/Table38[[#This Row],[Total VMT]]</f>
        <v>0</v>
      </c>
      <c r="R98" s="54">
        <v>0</v>
      </c>
      <c r="S98" s="54">
        <v>0</v>
      </c>
      <c r="T98" s="54">
        <v>0</v>
      </c>
      <c r="U98" s="54">
        <v>0</v>
      </c>
      <c r="V98" s="54">
        <v>1.27272257276678E-3</v>
      </c>
      <c r="W98" s="54">
        <v>9.7374430653376595E-4</v>
      </c>
      <c r="X98" s="54">
        <v>2.2464668793005498E-3</v>
      </c>
      <c r="Y98" s="54">
        <v>0</v>
      </c>
      <c r="Z98" s="54">
        <v>0</v>
      </c>
      <c r="AA98" s="54">
        <v>0</v>
      </c>
      <c r="AB98" s="54">
        <v>0</v>
      </c>
      <c r="AC98" s="54">
        <f>Table38[[#This Row],[PM10_TOTEX]]*$A$15/Table38[[#This Row],[Total VMT]]</f>
        <v>0</v>
      </c>
      <c r="AD98" s="54">
        <v>5.0908902910671502E-3</v>
      </c>
      <c r="AE98" s="54">
        <v>2.7821265900964702E-3</v>
      </c>
      <c r="AF98" s="54">
        <v>7.87301688116363E-3</v>
      </c>
      <c r="AG98" s="54">
        <f>Table38[[#This Row],[PM10_TOTAL]]*$A$15/Table38[[#This Row],[Total VMT]]</f>
        <v>1.2371932903590137E-2</v>
      </c>
      <c r="AH98" s="54">
        <v>0</v>
      </c>
      <c r="AI98" s="54">
        <v>0</v>
      </c>
      <c r="AJ98" s="54">
        <v>0</v>
      </c>
      <c r="AK98" s="54">
        <v>0</v>
      </c>
      <c r="AL98" s="54">
        <f>Table38[[#This Row],[CO2_TOTEX]]*$A$15/Table38[[#This Row],[Total VMT]]</f>
        <v>0</v>
      </c>
      <c r="AM98" s="54">
        <v>0</v>
      </c>
      <c r="AN98" s="54">
        <v>0</v>
      </c>
      <c r="AO98" s="54">
        <v>0</v>
      </c>
      <c r="AP98" s="54">
        <v>0</v>
      </c>
      <c r="AQ98" s="54">
        <v>0</v>
      </c>
      <c r="AR98" s="54">
        <v>0</v>
      </c>
      <c r="AS98" s="54">
        <v>0</v>
      </c>
      <c r="AT98" s="54">
        <v>0</v>
      </c>
      <c r="AU98" s="54">
        <v>0</v>
      </c>
      <c r="AV98" s="54">
        <v>0</v>
      </c>
      <c r="AW98" s="54">
        <v>0</v>
      </c>
      <c r="AX98" s="54">
        <v>0</v>
      </c>
      <c r="AY98" s="54">
        <v>0</v>
      </c>
      <c r="AZ98" s="54">
        <v>0</v>
      </c>
      <c r="BA98" s="54">
        <v>0</v>
      </c>
      <c r="BB98" s="54">
        <v>0</v>
      </c>
      <c r="BC98" s="54">
        <f>Table38[[#This Row],[ROG_TOTEX]]*$A$15/Table38[[#This Row],[Total VMT]]</f>
        <v>0</v>
      </c>
    </row>
    <row r="99" spans="1:55" x14ac:dyDescent="0.35">
      <c r="A99" s="55"/>
      <c r="B99" s="55"/>
      <c r="C99" s="55"/>
      <c r="D99" s="55" t="s">
        <v>258</v>
      </c>
      <c r="E99" s="55"/>
      <c r="F99" s="55"/>
      <c r="G99" s="55">
        <f t="shared" ref="G99:P99" si="8">SUM(G84:G98)</f>
        <v>1111251.1649385421</v>
      </c>
      <c r="H99" s="55">
        <f t="shared" si="8"/>
        <v>47240732.951016977</v>
      </c>
      <c r="I99" s="55">
        <f t="shared" si="8"/>
        <v>0</v>
      </c>
      <c r="J99" s="55">
        <f t="shared" si="8"/>
        <v>47240732.951016977</v>
      </c>
      <c r="K99" s="55">
        <f t="shared" si="8"/>
        <v>5407258.859266296</v>
      </c>
      <c r="L99" s="55">
        <f t="shared" si="8"/>
        <v>18238821.908962969</v>
      </c>
      <c r="M99" s="55">
        <f t="shared" si="8"/>
        <v>0</v>
      </c>
      <c r="N99" s="55">
        <f t="shared" si="8"/>
        <v>0</v>
      </c>
      <c r="O99" s="55">
        <f t="shared" si="8"/>
        <v>0</v>
      </c>
      <c r="P99" s="55">
        <f t="shared" si="8"/>
        <v>0</v>
      </c>
      <c r="Q99" s="55">
        <f>Table38[[#This Row],[NOx_TOTEX]]*$A$15/Table38[[#This Row],[Total VMT]]</f>
        <v>0</v>
      </c>
      <c r="R99" s="55">
        <f t="shared" ref="R99:AB99" si="9">SUBTOTAL(109,R84:R98)</f>
        <v>0</v>
      </c>
      <c r="S99" s="55">
        <f t="shared" si="9"/>
        <v>0</v>
      </c>
      <c r="T99" s="55">
        <f t="shared" si="9"/>
        <v>0</v>
      </c>
      <c r="U99" s="55">
        <f t="shared" si="9"/>
        <v>0</v>
      </c>
      <c r="V99" s="55">
        <f t="shared" si="9"/>
        <v>0.10414798853652853</v>
      </c>
      <c r="W99" s="55">
        <f t="shared" si="9"/>
        <v>7.9880316594097264E-2</v>
      </c>
      <c r="X99" s="55">
        <f t="shared" si="9"/>
        <v>0.18402830513062618</v>
      </c>
      <c r="Y99" s="55">
        <f t="shared" si="9"/>
        <v>0</v>
      </c>
      <c r="Z99" s="55">
        <f t="shared" si="9"/>
        <v>0</v>
      </c>
      <c r="AA99" s="55">
        <f t="shared" si="9"/>
        <v>0</v>
      </c>
      <c r="AB99" s="55">
        <f t="shared" si="9"/>
        <v>0</v>
      </c>
      <c r="AC99" s="55">
        <f>Table38[[#This Row],[PM10_TOTEX]]*$A$15/Table38[[#This Row],[Total VMT]]</f>
        <v>0</v>
      </c>
      <c r="AD99" s="55">
        <f>SUBTOTAL(109,AD84:AD98)</f>
        <v>0.41659195414611472</v>
      </c>
      <c r="AE99" s="55">
        <f>SUBTOTAL(109,AE84:AE98)</f>
        <v>0.22822947598313556</v>
      </c>
      <c r="AF99" s="55">
        <f>SUBTOTAL(109,AF84:AF98)</f>
        <v>0.64482143012924786</v>
      </c>
      <c r="AG99" s="55">
        <f>Table38[[#This Row],[PM10_TOTAL]]*$A$15/Table38[[#This Row],[Total VMT]]</f>
        <v>1.238279536641289E-2</v>
      </c>
      <c r="AH99" s="55">
        <f>SUBTOTAL(109,AH84:AH98)</f>
        <v>0</v>
      </c>
      <c r="AI99" s="55">
        <f>SUBTOTAL(109,AI84:AI98)</f>
        <v>0</v>
      </c>
      <c r="AJ99" s="55">
        <f>SUBTOTAL(109,AJ84:AJ98)</f>
        <v>0</v>
      </c>
      <c r="AK99" s="55">
        <f>SUBTOTAL(109,AK84:AK98)</f>
        <v>0</v>
      </c>
      <c r="AL99" s="55">
        <f>Table38[[#This Row],[CO2_TOTEX]]*$A$15/Table38[[#This Row],[Total VMT]]</f>
        <v>0</v>
      </c>
      <c r="AM99" s="55">
        <f t="shared" ref="AM99:BB99" si="10">SUBTOTAL(109,AM84:AM98)</f>
        <v>0</v>
      </c>
      <c r="AN99" s="55">
        <f t="shared" si="10"/>
        <v>0</v>
      </c>
      <c r="AO99" s="55">
        <f t="shared" si="10"/>
        <v>0</v>
      </c>
      <c r="AP99" s="55">
        <f t="shared" si="10"/>
        <v>0</v>
      </c>
      <c r="AQ99" s="55">
        <f t="shared" si="10"/>
        <v>0</v>
      </c>
      <c r="AR99" s="55">
        <f t="shared" si="10"/>
        <v>0</v>
      </c>
      <c r="AS99" s="55">
        <f t="shared" si="10"/>
        <v>0</v>
      </c>
      <c r="AT99" s="55">
        <f t="shared" si="10"/>
        <v>0</v>
      </c>
      <c r="AU99" s="55">
        <f t="shared" si="10"/>
        <v>0</v>
      </c>
      <c r="AV99" s="55">
        <f t="shared" si="10"/>
        <v>0</v>
      </c>
      <c r="AW99" s="55">
        <f t="shared" si="10"/>
        <v>0</v>
      </c>
      <c r="AX99" s="55">
        <f t="shared" si="10"/>
        <v>0</v>
      </c>
      <c r="AY99" s="55">
        <f t="shared" si="10"/>
        <v>0</v>
      </c>
      <c r="AZ99" s="55">
        <f t="shared" si="10"/>
        <v>0</v>
      </c>
      <c r="BA99" s="55">
        <f t="shared" si="10"/>
        <v>0</v>
      </c>
      <c r="BB99" s="55">
        <f t="shared" si="10"/>
        <v>0</v>
      </c>
      <c r="BC99" s="55">
        <f>Table38[[#This Row],[ROG_TOTEX]]*$A$15/Table38[[#This Row],[Total VMT]]</f>
        <v>0</v>
      </c>
    </row>
  </sheetData>
  <hyperlinks>
    <hyperlink ref="A4" r:id="rId1" xr:uid="{D90EDF39-40D0-476E-9913-C4183C8461B7}"/>
  </hyperlinks>
  <pageMargins left="0.7" right="0.7" top="0.75" bottom="0.75" header="0.3" footer="0.3"/>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8C990-E0D8-4776-9156-9405E32FCE57}">
  <dimension ref="A1:BN45"/>
  <sheetViews>
    <sheetView workbookViewId="0">
      <selection activeCell="H49" sqref="H49"/>
    </sheetView>
  </sheetViews>
  <sheetFormatPr defaultRowHeight="14.5" x14ac:dyDescent="0.35"/>
  <cols>
    <col min="1" max="1" width="9.1796875" customWidth="1"/>
    <col min="2" max="2" width="15.1796875" customWidth="1"/>
    <col min="3" max="3" width="18.1796875" customWidth="1"/>
    <col min="4" max="4" width="13.1796875" customWidth="1"/>
    <col min="7" max="7" width="12.81640625" customWidth="1"/>
    <col min="10" max="10" width="14" customWidth="1"/>
    <col min="11" max="11" width="12.81640625" customWidth="1"/>
    <col min="12" max="12" width="13.1796875" customWidth="1"/>
    <col min="13" max="13" width="13.54296875" customWidth="1"/>
    <col min="14" max="14" width="15.54296875" customWidth="1"/>
    <col min="15" max="15" width="14.453125" customWidth="1"/>
    <col min="16" max="16" width="14.81640625" customWidth="1"/>
    <col min="17" max="18" width="15.1796875" customWidth="1"/>
    <col min="19" max="19" width="15.453125" customWidth="1"/>
    <col min="20" max="20" width="15.1796875" customWidth="1"/>
    <col min="21" max="21" width="15" customWidth="1"/>
    <col min="22" max="22" width="13.81640625" customWidth="1"/>
    <col min="23" max="23" width="14.1796875" customWidth="1"/>
    <col min="24" max="24" width="14.54296875" customWidth="1"/>
    <col min="25" max="26" width="14.81640625" customWidth="1"/>
    <col min="27" max="27" width="14.54296875" customWidth="1"/>
    <col min="28" max="28" width="13.81640625" customWidth="1"/>
    <col min="29" max="29" width="12.54296875" customWidth="1"/>
    <col min="30" max="30" width="13" customWidth="1"/>
    <col min="31" max="31" width="13.1796875" customWidth="1"/>
    <col min="32" max="32" width="13.54296875" customWidth="1"/>
    <col min="33" max="33" width="12.453125" customWidth="1"/>
    <col min="34" max="34" width="12.81640625" customWidth="1"/>
    <col min="35" max="35" width="13.1796875" customWidth="1"/>
    <col min="36" max="36" width="14" customWidth="1"/>
    <col min="37" max="37" width="12.81640625" customWidth="1"/>
    <col min="38" max="38" width="13.1796875" customWidth="1"/>
    <col min="39" max="39" width="13.54296875" customWidth="1"/>
    <col min="40" max="40" width="14" customWidth="1"/>
    <col min="41" max="41" width="12.81640625" customWidth="1"/>
    <col min="42" max="42" width="13.1796875" customWidth="1"/>
    <col min="43" max="43" width="13.54296875" customWidth="1"/>
    <col min="44" max="44" width="13.81640625" customWidth="1"/>
    <col min="45" max="45" width="16.54296875" customWidth="1"/>
    <col min="46" max="46" width="16.1796875" customWidth="1"/>
    <col min="47" max="47" width="16.453125" customWidth="1"/>
    <col min="48" max="48" width="13.54296875" customWidth="1"/>
    <col min="49" max="49" width="13.81640625" customWidth="1"/>
    <col min="50" max="50" width="12.81640625" customWidth="1"/>
    <col min="51" max="51" width="13.1796875" customWidth="1"/>
    <col min="52" max="52" width="13.453125" customWidth="1"/>
    <col min="53" max="53" width="13.54296875" customWidth="1"/>
    <col min="54" max="54" width="16.453125" customWidth="1"/>
    <col min="55" max="55" width="16" customWidth="1"/>
    <col min="56" max="56" width="16.1796875" customWidth="1"/>
    <col min="57" max="57" width="13.453125" customWidth="1"/>
    <col min="58" max="58" width="12.81640625" customWidth="1"/>
    <col min="59" max="59" width="11.54296875" customWidth="1"/>
    <col min="60" max="60" width="12" customWidth="1"/>
    <col min="61" max="61" width="12.1796875" customWidth="1"/>
    <col min="62" max="62" width="13.54296875" customWidth="1"/>
    <col min="63" max="63" width="12.453125" customWidth="1"/>
    <col min="64" max="64" width="12.81640625" customWidth="1"/>
    <col min="65" max="65" width="13.1796875" customWidth="1"/>
    <col min="66" max="66" width="19.1796875" customWidth="1"/>
  </cols>
  <sheetData>
    <row r="1" spans="1:66" x14ac:dyDescent="0.35">
      <c r="A1" t="s">
        <v>259</v>
      </c>
    </row>
    <row r="2" spans="1:66" x14ac:dyDescent="0.35">
      <c r="A2" t="s">
        <v>165</v>
      </c>
    </row>
    <row r="3" spans="1:66" x14ac:dyDescent="0.35">
      <c r="A3" t="s">
        <v>166</v>
      </c>
    </row>
    <row r="4" spans="1:66" x14ac:dyDescent="0.35">
      <c r="A4" t="s">
        <v>260</v>
      </c>
    </row>
    <row r="5" spans="1:66" x14ac:dyDescent="0.35">
      <c r="A5" t="s">
        <v>168</v>
      </c>
    </row>
    <row r="6" spans="1:66" x14ac:dyDescent="0.35">
      <c r="A6" t="s">
        <v>261</v>
      </c>
    </row>
    <row r="7" spans="1:66" x14ac:dyDescent="0.35">
      <c r="A7" t="s">
        <v>262</v>
      </c>
    </row>
    <row r="9" spans="1:66" x14ac:dyDescent="0.35">
      <c r="A9" t="s">
        <v>175</v>
      </c>
      <c r="B9" t="s">
        <v>176</v>
      </c>
      <c r="C9" t="s">
        <v>177</v>
      </c>
      <c r="D9" t="s">
        <v>178</v>
      </c>
      <c r="E9" t="s">
        <v>179</v>
      </c>
      <c r="F9" t="s">
        <v>180</v>
      </c>
      <c r="G9" t="s">
        <v>181</v>
      </c>
      <c r="H9" t="s">
        <v>263</v>
      </c>
      <c r="I9" t="s">
        <v>185</v>
      </c>
      <c r="J9" t="s">
        <v>187</v>
      </c>
      <c r="K9" t="s">
        <v>188</v>
      </c>
      <c r="L9" t="s">
        <v>189</v>
      </c>
      <c r="M9" t="s">
        <v>190</v>
      </c>
      <c r="N9" t="s">
        <v>192</v>
      </c>
      <c r="O9" t="s">
        <v>193</v>
      </c>
      <c r="P9" t="s">
        <v>194</v>
      </c>
      <c r="Q9" t="s">
        <v>195</v>
      </c>
      <c r="R9" t="s">
        <v>196</v>
      </c>
      <c r="S9" t="s">
        <v>197</v>
      </c>
      <c r="T9" t="s">
        <v>198</v>
      </c>
      <c r="U9" t="s">
        <v>199</v>
      </c>
      <c r="V9" t="s">
        <v>200</v>
      </c>
      <c r="W9" t="s">
        <v>201</v>
      </c>
      <c r="X9" t="s">
        <v>202</v>
      </c>
      <c r="Y9" t="s">
        <v>204</v>
      </c>
      <c r="Z9" t="s">
        <v>205</v>
      </c>
      <c r="AA9" t="s">
        <v>206</v>
      </c>
      <c r="AB9" t="s">
        <v>207</v>
      </c>
      <c r="AC9" t="s">
        <v>208</v>
      </c>
      <c r="AD9" t="s">
        <v>209</v>
      </c>
      <c r="AE9" t="s">
        <v>210</v>
      </c>
      <c r="AF9" t="s">
        <v>212</v>
      </c>
      <c r="AG9" t="s">
        <v>213</v>
      </c>
      <c r="AH9" t="s">
        <v>214</v>
      </c>
      <c r="AI9" t="s">
        <v>215</v>
      </c>
      <c r="AJ9" t="s">
        <v>216</v>
      </c>
      <c r="AK9" t="s">
        <v>217</v>
      </c>
      <c r="AL9" t="s">
        <v>218</v>
      </c>
      <c r="AM9" t="s">
        <v>219</v>
      </c>
      <c r="AN9" t="s">
        <v>220</v>
      </c>
      <c r="AO9" t="s">
        <v>221</v>
      </c>
      <c r="AP9" t="s">
        <v>222</v>
      </c>
      <c r="AQ9" t="s">
        <v>223</v>
      </c>
      <c r="AR9" t="s">
        <v>224</v>
      </c>
      <c r="AS9" t="s">
        <v>225</v>
      </c>
      <c r="AT9" t="s">
        <v>226</v>
      </c>
      <c r="AU9" t="s">
        <v>264</v>
      </c>
      <c r="AV9" t="s">
        <v>227</v>
      </c>
      <c r="AW9" t="s">
        <v>229</v>
      </c>
      <c r="AX9" t="s">
        <v>230</v>
      </c>
      <c r="AY9" t="s">
        <v>231</v>
      </c>
      <c r="AZ9" t="s">
        <v>232</v>
      </c>
      <c r="BA9" t="s">
        <v>233</v>
      </c>
      <c r="BB9" t="s">
        <v>234</v>
      </c>
      <c r="BC9" t="s">
        <v>235</v>
      </c>
      <c r="BD9" t="s">
        <v>265</v>
      </c>
      <c r="BE9" t="s">
        <v>236</v>
      </c>
      <c r="BF9" t="s">
        <v>237</v>
      </c>
      <c r="BG9" t="s">
        <v>238</v>
      </c>
      <c r="BH9" t="s">
        <v>239</v>
      </c>
      <c r="BI9" t="s">
        <v>240</v>
      </c>
      <c r="BJ9" t="s">
        <v>241</v>
      </c>
      <c r="BK9" t="s">
        <v>242</v>
      </c>
      <c r="BL9" t="s">
        <v>243</v>
      </c>
      <c r="BM9" t="s">
        <v>244</v>
      </c>
      <c r="BN9" t="s">
        <v>246</v>
      </c>
    </row>
    <row r="10" spans="1:66" x14ac:dyDescent="0.35">
      <c r="A10" t="s">
        <v>247</v>
      </c>
      <c r="B10">
        <v>2021</v>
      </c>
      <c r="C10" t="s">
        <v>248</v>
      </c>
      <c r="D10" t="s">
        <v>249</v>
      </c>
      <c r="E10" t="s">
        <v>249</v>
      </c>
      <c r="F10" t="s">
        <v>250</v>
      </c>
      <c r="G10">
        <v>29081.047702380602</v>
      </c>
      <c r="H10">
        <v>1067676.1874047399</v>
      </c>
      <c r="I10">
        <v>136215.55878726201</v>
      </c>
      <c r="J10">
        <v>0.122793188025414</v>
      </c>
      <c r="K10">
        <v>0</v>
      </c>
      <c r="L10">
        <v>0</v>
      </c>
      <c r="M10">
        <v>0.122793188025414</v>
      </c>
      <c r="N10">
        <v>1.05586553618387E-2</v>
      </c>
      <c r="O10">
        <v>0</v>
      </c>
      <c r="P10">
        <v>0</v>
      </c>
      <c r="Q10">
        <v>1.05586553618387E-2</v>
      </c>
      <c r="R10">
        <v>2.3538230755617501E-3</v>
      </c>
      <c r="S10">
        <v>1.8536356720048702E-2</v>
      </c>
      <c r="T10">
        <v>3.1448835157449201E-2</v>
      </c>
      <c r="U10">
        <v>1.10360709039618E-2</v>
      </c>
      <c r="V10">
        <v>0</v>
      </c>
      <c r="W10">
        <v>0</v>
      </c>
      <c r="X10">
        <v>1.10360709039618E-2</v>
      </c>
      <c r="Y10">
        <v>9.4152923022470004E-3</v>
      </c>
      <c r="Z10">
        <v>4.32514990134472E-2</v>
      </c>
      <c r="AA10">
        <v>6.3702862219656001E-2</v>
      </c>
      <c r="AB10">
        <v>252.19848130346301</v>
      </c>
      <c r="AC10">
        <v>0</v>
      </c>
      <c r="AD10">
        <v>0</v>
      </c>
      <c r="AE10">
        <v>252.19848130346301</v>
      </c>
      <c r="AF10">
        <v>9.7774693602407405E-4</v>
      </c>
      <c r="AG10">
        <v>0</v>
      </c>
      <c r="AH10">
        <v>0</v>
      </c>
      <c r="AI10">
        <v>9.7774693602407405E-4</v>
      </c>
      <c r="AJ10">
        <v>3.9642089190267397E-2</v>
      </c>
      <c r="AK10">
        <v>0</v>
      </c>
      <c r="AL10">
        <v>0</v>
      </c>
      <c r="AM10">
        <v>3.9642089190267397E-2</v>
      </c>
      <c r="AN10">
        <v>2.10503158714027E-2</v>
      </c>
      <c r="AO10">
        <v>0</v>
      </c>
      <c r="AP10">
        <v>0</v>
      </c>
      <c r="AQ10">
        <v>2.10503158714027E-2</v>
      </c>
      <c r="AR10">
        <v>0</v>
      </c>
      <c r="AS10">
        <v>0</v>
      </c>
      <c r="AT10">
        <v>0</v>
      </c>
      <c r="AU10">
        <v>0</v>
      </c>
      <c r="AV10">
        <v>2.10503158714027E-2</v>
      </c>
      <c r="AW10">
        <v>2.3964385099502099E-2</v>
      </c>
      <c r="AX10">
        <v>0</v>
      </c>
      <c r="AY10">
        <v>0</v>
      </c>
      <c r="AZ10">
        <v>2.3964385099502099E-2</v>
      </c>
      <c r="BA10">
        <v>0</v>
      </c>
      <c r="BB10">
        <v>0</v>
      </c>
      <c r="BC10">
        <v>0</v>
      </c>
      <c r="BD10">
        <v>0</v>
      </c>
      <c r="BE10">
        <v>2.3964385099502099E-2</v>
      </c>
      <c r="BF10">
        <v>0.28624586030640897</v>
      </c>
      <c r="BG10">
        <v>0</v>
      </c>
      <c r="BH10">
        <v>0</v>
      </c>
      <c r="BI10">
        <v>0.28624586030640897</v>
      </c>
      <c r="BJ10">
        <v>2.3841826109520401E-3</v>
      </c>
      <c r="BK10">
        <v>0</v>
      </c>
      <c r="BL10">
        <v>0</v>
      </c>
      <c r="BM10">
        <v>2.3841826109520401E-3</v>
      </c>
      <c r="BN10">
        <v>22.476692926295399</v>
      </c>
    </row>
    <row r="11" spans="1:66" x14ac:dyDescent="0.35">
      <c r="A11" t="s">
        <v>247</v>
      </c>
      <c r="B11">
        <v>2021</v>
      </c>
      <c r="C11" t="s">
        <v>251</v>
      </c>
      <c r="D11" t="s">
        <v>249</v>
      </c>
      <c r="E11" t="s">
        <v>249</v>
      </c>
      <c r="F11" t="s">
        <v>250</v>
      </c>
      <c r="G11">
        <v>195.091859489277</v>
      </c>
      <c r="H11">
        <v>3260.4952139361199</v>
      </c>
      <c r="I11">
        <v>648.562377022193</v>
      </c>
      <c r="J11">
        <v>4.2121655201807001E-3</v>
      </c>
      <c r="K11">
        <v>0</v>
      </c>
      <c r="L11">
        <v>0</v>
      </c>
      <c r="M11">
        <v>4.2121655201807001E-3</v>
      </c>
      <c r="N11">
        <v>5.6071382952338098E-4</v>
      </c>
      <c r="O11">
        <v>0</v>
      </c>
      <c r="P11">
        <v>0</v>
      </c>
      <c r="Q11">
        <v>5.6071382952338098E-4</v>
      </c>
      <c r="R11">
        <v>7.1881615070732398E-6</v>
      </c>
      <c r="S11">
        <v>5.6606771868201699E-5</v>
      </c>
      <c r="T11">
        <v>6.24508762898656E-4</v>
      </c>
      <c r="U11">
        <v>5.8606682076366005E-4</v>
      </c>
      <c r="V11">
        <v>0</v>
      </c>
      <c r="W11">
        <v>0</v>
      </c>
      <c r="X11">
        <v>5.8606682076366005E-4</v>
      </c>
      <c r="Y11">
        <v>2.8752646028292898E-5</v>
      </c>
      <c r="Z11">
        <v>1.3208246769247001E-4</v>
      </c>
      <c r="AA11">
        <v>7.4690193448442399E-4</v>
      </c>
      <c r="AB11">
        <v>1.54250964158106</v>
      </c>
      <c r="AC11">
        <v>0</v>
      </c>
      <c r="AD11">
        <v>0</v>
      </c>
      <c r="AE11">
        <v>1.54250964158106</v>
      </c>
      <c r="AF11">
        <v>3.4312284866438001E-5</v>
      </c>
      <c r="AG11">
        <v>0</v>
      </c>
      <c r="AH11">
        <v>0</v>
      </c>
      <c r="AI11">
        <v>3.4312284866438001E-5</v>
      </c>
      <c r="AJ11">
        <v>2.4246103494503501E-4</v>
      </c>
      <c r="AK11">
        <v>0</v>
      </c>
      <c r="AL11">
        <v>0</v>
      </c>
      <c r="AM11">
        <v>2.4246103494503501E-4</v>
      </c>
      <c r="AN11">
        <v>7.3872329137146596E-4</v>
      </c>
      <c r="AO11">
        <v>0</v>
      </c>
      <c r="AP11">
        <v>0</v>
      </c>
      <c r="AQ11">
        <v>7.3872329137146596E-4</v>
      </c>
      <c r="AR11">
        <v>0</v>
      </c>
      <c r="AS11">
        <v>0</v>
      </c>
      <c r="AT11">
        <v>0</v>
      </c>
      <c r="AU11">
        <v>0</v>
      </c>
      <c r="AV11">
        <v>7.3872329137146596E-4</v>
      </c>
      <c r="AW11">
        <v>8.40987353564966E-4</v>
      </c>
      <c r="AX11">
        <v>0</v>
      </c>
      <c r="AY11">
        <v>0</v>
      </c>
      <c r="AZ11">
        <v>8.40987353564966E-4</v>
      </c>
      <c r="BA11">
        <v>0</v>
      </c>
      <c r="BB11">
        <v>0</v>
      </c>
      <c r="BC11">
        <v>0</v>
      </c>
      <c r="BD11">
        <v>0</v>
      </c>
      <c r="BE11">
        <v>8.40987353564966E-4</v>
      </c>
      <c r="BF11">
        <v>4.3938224567742802E-3</v>
      </c>
      <c r="BG11">
        <v>0</v>
      </c>
      <c r="BH11">
        <v>0</v>
      </c>
      <c r="BI11">
        <v>4.3938224567742802E-3</v>
      </c>
      <c r="BJ11">
        <v>1.45822633255997E-5</v>
      </c>
      <c r="BK11">
        <v>0</v>
      </c>
      <c r="BL11">
        <v>0</v>
      </c>
      <c r="BM11">
        <v>1.45822633255997E-5</v>
      </c>
      <c r="BN11">
        <v>0.137473133741632</v>
      </c>
    </row>
    <row r="12" spans="1:66" x14ac:dyDescent="0.35">
      <c r="A12" t="s">
        <v>247</v>
      </c>
      <c r="B12">
        <v>2021</v>
      </c>
      <c r="C12" t="s">
        <v>252</v>
      </c>
      <c r="D12" t="s">
        <v>249</v>
      </c>
      <c r="E12" t="s">
        <v>249</v>
      </c>
      <c r="F12" t="s">
        <v>250</v>
      </c>
      <c r="G12">
        <v>6102.49549950252</v>
      </c>
      <c r="H12">
        <v>242192.02581061501</v>
      </c>
      <c r="I12">
        <v>29908.022474224301</v>
      </c>
      <c r="J12">
        <v>1.2212225856587501E-2</v>
      </c>
      <c r="K12">
        <v>0</v>
      </c>
      <c r="L12">
        <v>0</v>
      </c>
      <c r="M12">
        <v>1.2212225856587501E-2</v>
      </c>
      <c r="N12">
        <v>1.3758766015381199E-3</v>
      </c>
      <c r="O12">
        <v>0</v>
      </c>
      <c r="P12">
        <v>0</v>
      </c>
      <c r="Q12">
        <v>1.3758766015381199E-3</v>
      </c>
      <c r="R12">
        <v>5.3394201893346496E-4</v>
      </c>
      <c r="S12">
        <v>4.2047933991010301E-3</v>
      </c>
      <c r="T12">
        <v>6.1146120195726197E-3</v>
      </c>
      <c r="U12">
        <v>1.43808763609768E-3</v>
      </c>
      <c r="V12">
        <v>0</v>
      </c>
      <c r="W12">
        <v>0</v>
      </c>
      <c r="X12">
        <v>1.43808763609768E-3</v>
      </c>
      <c r="Y12">
        <v>2.1357680757338598E-3</v>
      </c>
      <c r="Z12">
        <v>9.8111845979024104E-3</v>
      </c>
      <c r="AA12">
        <v>1.3385040309733901E-2</v>
      </c>
      <c r="AB12">
        <v>77.927155107918196</v>
      </c>
      <c r="AC12">
        <v>0</v>
      </c>
      <c r="AD12">
        <v>0</v>
      </c>
      <c r="AE12">
        <v>77.927155107918196</v>
      </c>
      <c r="AF12">
        <v>1.9266891553665501E-4</v>
      </c>
      <c r="AG12">
        <v>0</v>
      </c>
      <c r="AH12">
        <v>0</v>
      </c>
      <c r="AI12">
        <v>1.9266891553665501E-4</v>
      </c>
      <c r="AJ12">
        <v>1.2249063583434999E-2</v>
      </c>
      <c r="AK12">
        <v>0</v>
      </c>
      <c r="AL12">
        <v>0</v>
      </c>
      <c r="AM12">
        <v>1.2249063583434999E-2</v>
      </c>
      <c r="AN12">
        <v>4.1480483151801299E-3</v>
      </c>
      <c r="AO12">
        <v>0</v>
      </c>
      <c r="AP12">
        <v>0</v>
      </c>
      <c r="AQ12">
        <v>4.1480483151801299E-3</v>
      </c>
      <c r="AR12">
        <v>0</v>
      </c>
      <c r="AS12">
        <v>0</v>
      </c>
      <c r="AT12">
        <v>0</v>
      </c>
      <c r="AU12">
        <v>0</v>
      </c>
      <c r="AV12">
        <v>4.1480483151801299E-3</v>
      </c>
      <c r="AW12">
        <v>4.7222772258425898E-3</v>
      </c>
      <c r="AX12">
        <v>0</v>
      </c>
      <c r="AY12">
        <v>0</v>
      </c>
      <c r="AZ12">
        <v>4.7222772258425898E-3</v>
      </c>
      <c r="BA12">
        <v>0</v>
      </c>
      <c r="BB12">
        <v>0</v>
      </c>
      <c r="BC12">
        <v>0</v>
      </c>
      <c r="BD12">
        <v>0</v>
      </c>
      <c r="BE12">
        <v>4.7222772258425898E-3</v>
      </c>
      <c r="BF12">
        <v>3.6132522749987801E-2</v>
      </c>
      <c r="BG12">
        <v>0</v>
      </c>
      <c r="BH12">
        <v>0</v>
      </c>
      <c r="BI12">
        <v>3.6132522749987801E-2</v>
      </c>
      <c r="BJ12">
        <v>7.3669185939982597E-4</v>
      </c>
      <c r="BK12">
        <v>0</v>
      </c>
      <c r="BL12">
        <v>0</v>
      </c>
      <c r="BM12">
        <v>7.3669185939982597E-4</v>
      </c>
      <c r="BN12">
        <v>6.9451042168365902</v>
      </c>
    </row>
    <row r="13" spans="1:66" x14ac:dyDescent="0.35">
      <c r="A13" t="s">
        <v>247</v>
      </c>
      <c r="B13">
        <v>2022</v>
      </c>
      <c r="C13" t="s">
        <v>248</v>
      </c>
      <c r="D13" t="s">
        <v>249</v>
      </c>
      <c r="E13" t="s">
        <v>249</v>
      </c>
      <c r="F13" t="s">
        <v>250</v>
      </c>
      <c r="G13">
        <v>30412.668210026</v>
      </c>
      <c r="H13">
        <v>1098265.5263318</v>
      </c>
      <c r="I13">
        <v>142471.45320598601</v>
      </c>
      <c r="J13">
        <v>0.104932759643468</v>
      </c>
      <c r="K13">
        <v>0</v>
      </c>
      <c r="L13">
        <v>0</v>
      </c>
      <c r="M13">
        <v>0.104932759643468</v>
      </c>
      <c r="N13">
        <v>9.3937485832744499E-3</v>
      </c>
      <c r="O13">
        <v>0</v>
      </c>
      <c r="P13">
        <v>0</v>
      </c>
      <c r="Q13">
        <v>9.3937485832744499E-3</v>
      </c>
      <c r="R13">
        <v>2.4212610241477498E-3</v>
      </c>
      <c r="S13">
        <v>1.9067430565163499E-2</v>
      </c>
      <c r="T13">
        <v>3.08824401725857E-2</v>
      </c>
      <c r="U13">
        <v>9.8184922100681398E-3</v>
      </c>
      <c r="V13">
        <v>0</v>
      </c>
      <c r="W13">
        <v>0</v>
      </c>
      <c r="X13">
        <v>9.8184922100681398E-3</v>
      </c>
      <c r="Y13">
        <v>9.6850440965910098E-3</v>
      </c>
      <c r="Z13">
        <v>4.4490671318714897E-2</v>
      </c>
      <c r="AA13">
        <v>6.3994207625374097E-2</v>
      </c>
      <c r="AB13">
        <v>253.07987224704499</v>
      </c>
      <c r="AC13">
        <v>0</v>
      </c>
      <c r="AD13">
        <v>0</v>
      </c>
      <c r="AE13">
        <v>253.07987224704499</v>
      </c>
      <c r="AF13">
        <v>8.9357132454138098E-4</v>
      </c>
      <c r="AG13">
        <v>0</v>
      </c>
      <c r="AH13">
        <v>0</v>
      </c>
      <c r="AI13">
        <v>8.9357132454138098E-4</v>
      </c>
      <c r="AJ13">
        <v>3.9780631572506699E-2</v>
      </c>
      <c r="AK13">
        <v>0</v>
      </c>
      <c r="AL13">
        <v>0</v>
      </c>
      <c r="AM13">
        <v>3.9780631572506699E-2</v>
      </c>
      <c r="AN13">
        <v>1.9238064515663799E-2</v>
      </c>
      <c r="AO13">
        <v>0</v>
      </c>
      <c r="AP13">
        <v>0</v>
      </c>
      <c r="AQ13">
        <v>1.9238064515663799E-2</v>
      </c>
      <c r="AR13">
        <v>0</v>
      </c>
      <c r="AS13">
        <v>0</v>
      </c>
      <c r="AT13">
        <v>0</v>
      </c>
      <c r="AU13">
        <v>0</v>
      </c>
      <c r="AV13">
        <v>1.9238064515663799E-2</v>
      </c>
      <c r="AW13">
        <v>2.1901257417650099E-2</v>
      </c>
      <c r="AX13">
        <v>0</v>
      </c>
      <c r="AY13">
        <v>0</v>
      </c>
      <c r="AZ13">
        <v>2.1901257417650099E-2</v>
      </c>
      <c r="BA13">
        <v>0</v>
      </c>
      <c r="BB13">
        <v>0</v>
      </c>
      <c r="BC13">
        <v>0</v>
      </c>
      <c r="BD13">
        <v>0</v>
      </c>
      <c r="BE13">
        <v>2.1901257417650099E-2</v>
      </c>
      <c r="BF13">
        <v>0.27737229331209101</v>
      </c>
      <c r="BG13">
        <v>0</v>
      </c>
      <c r="BH13">
        <v>0</v>
      </c>
      <c r="BI13">
        <v>0.27737229331209101</v>
      </c>
      <c r="BJ13">
        <v>2.3925149250495501E-3</v>
      </c>
      <c r="BK13">
        <v>0</v>
      </c>
      <c r="BL13">
        <v>0</v>
      </c>
      <c r="BM13">
        <v>2.3925149250495501E-3</v>
      </c>
      <c r="BN13">
        <v>22.555245158190299</v>
      </c>
    </row>
    <row r="14" spans="1:66" x14ac:dyDescent="0.35">
      <c r="A14" t="s">
        <v>247</v>
      </c>
      <c r="B14">
        <v>2022</v>
      </c>
      <c r="C14" t="s">
        <v>251</v>
      </c>
      <c r="D14" t="s">
        <v>249</v>
      </c>
      <c r="E14" t="s">
        <v>249</v>
      </c>
      <c r="F14" t="s">
        <v>250</v>
      </c>
      <c r="G14">
        <v>179.62745804199699</v>
      </c>
      <c r="H14">
        <v>2983.8990596275999</v>
      </c>
      <c r="I14">
        <v>594.98204699807604</v>
      </c>
      <c r="J14">
        <v>3.6094492619217098E-3</v>
      </c>
      <c r="K14">
        <v>0</v>
      </c>
      <c r="L14">
        <v>0</v>
      </c>
      <c r="M14">
        <v>3.6094492619217098E-3</v>
      </c>
      <c r="N14">
        <v>4.81156667783614E-4</v>
      </c>
      <c r="O14">
        <v>0</v>
      </c>
      <c r="P14">
        <v>0</v>
      </c>
      <c r="Q14">
        <v>4.81156667783614E-4</v>
      </c>
      <c r="R14">
        <v>6.5783713681682901E-6</v>
      </c>
      <c r="S14">
        <v>5.1804674524325298E-5</v>
      </c>
      <c r="T14">
        <v>5.3953971367610705E-4</v>
      </c>
      <c r="U14">
        <v>5.0291243719969799E-4</v>
      </c>
      <c r="V14">
        <v>0</v>
      </c>
      <c r="W14">
        <v>0</v>
      </c>
      <c r="X14">
        <v>5.0291243719969799E-4</v>
      </c>
      <c r="Y14">
        <v>2.6313485472673099E-5</v>
      </c>
      <c r="Z14">
        <v>1.20877573890092E-4</v>
      </c>
      <c r="AA14">
        <v>6.5010349656246299E-4</v>
      </c>
      <c r="AB14">
        <v>1.3937773891446501</v>
      </c>
      <c r="AC14">
        <v>0</v>
      </c>
      <c r="AD14">
        <v>0</v>
      </c>
      <c r="AE14">
        <v>1.3937773891446501</v>
      </c>
      <c r="AF14">
        <v>2.9504302063582901E-5</v>
      </c>
      <c r="AG14">
        <v>0</v>
      </c>
      <c r="AH14">
        <v>0</v>
      </c>
      <c r="AI14">
        <v>2.9504302063582901E-5</v>
      </c>
      <c r="AJ14">
        <v>2.19082396080595E-4</v>
      </c>
      <c r="AK14">
        <v>0</v>
      </c>
      <c r="AL14">
        <v>0</v>
      </c>
      <c r="AM14">
        <v>2.19082396080595E-4</v>
      </c>
      <c r="AN14">
        <v>6.3521025238825904E-4</v>
      </c>
      <c r="AO14">
        <v>0</v>
      </c>
      <c r="AP14">
        <v>0</v>
      </c>
      <c r="AQ14">
        <v>6.3521025238825904E-4</v>
      </c>
      <c r="AR14">
        <v>0</v>
      </c>
      <c r="AS14">
        <v>0</v>
      </c>
      <c r="AT14">
        <v>0</v>
      </c>
      <c r="AU14">
        <v>0</v>
      </c>
      <c r="AV14">
        <v>6.3521025238825904E-4</v>
      </c>
      <c r="AW14">
        <v>7.2314464069701595E-4</v>
      </c>
      <c r="AX14">
        <v>0</v>
      </c>
      <c r="AY14">
        <v>0</v>
      </c>
      <c r="AZ14">
        <v>7.2314464069701595E-4</v>
      </c>
      <c r="BA14">
        <v>0</v>
      </c>
      <c r="BB14">
        <v>0</v>
      </c>
      <c r="BC14">
        <v>0</v>
      </c>
      <c r="BD14">
        <v>0</v>
      </c>
      <c r="BE14">
        <v>7.2314464069701595E-4</v>
      </c>
      <c r="BF14">
        <v>3.7793797755132901E-3</v>
      </c>
      <c r="BG14">
        <v>0</v>
      </c>
      <c r="BH14">
        <v>0</v>
      </c>
      <c r="BI14">
        <v>3.7793797755132901E-3</v>
      </c>
      <c r="BJ14">
        <v>1.3176208665341999E-5</v>
      </c>
      <c r="BK14">
        <v>0</v>
      </c>
      <c r="BL14">
        <v>0</v>
      </c>
      <c r="BM14">
        <v>1.3176208665341999E-5</v>
      </c>
      <c r="BN14">
        <v>0.124217664680234</v>
      </c>
    </row>
    <row r="15" spans="1:66" x14ac:dyDescent="0.35">
      <c r="A15" t="s">
        <v>247</v>
      </c>
      <c r="B15">
        <v>2022</v>
      </c>
      <c r="C15" t="s">
        <v>252</v>
      </c>
      <c r="D15" t="s">
        <v>249</v>
      </c>
      <c r="E15" t="s">
        <v>249</v>
      </c>
      <c r="F15" t="s">
        <v>250</v>
      </c>
      <c r="G15">
        <v>6657.9143609755001</v>
      </c>
      <c r="H15">
        <v>256077.981068419</v>
      </c>
      <c r="I15">
        <v>32491.0241565414</v>
      </c>
      <c r="J15">
        <v>1.20388759417949E-2</v>
      </c>
      <c r="K15">
        <v>0</v>
      </c>
      <c r="L15">
        <v>0</v>
      </c>
      <c r="M15">
        <v>1.20388759417949E-2</v>
      </c>
      <c r="N15">
        <v>1.4022665610718501E-3</v>
      </c>
      <c r="O15">
        <v>0</v>
      </c>
      <c r="P15">
        <v>0</v>
      </c>
      <c r="Q15">
        <v>1.4022665610718501E-3</v>
      </c>
      <c r="R15">
        <v>5.6455531002080005E-4</v>
      </c>
      <c r="S15">
        <v>4.4458730664138002E-3</v>
      </c>
      <c r="T15">
        <v>6.4126949375064596E-3</v>
      </c>
      <c r="U15">
        <v>1.4656708324978099E-3</v>
      </c>
      <c r="V15">
        <v>0</v>
      </c>
      <c r="W15">
        <v>0</v>
      </c>
      <c r="X15">
        <v>1.4656708324978099E-3</v>
      </c>
      <c r="Y15">
        <v>2.2582212400832002E-3</v>
      </c>
      <c r="Z15">
        <v>1.03737038216322E-2</v>
      </c>
      <c r="AA15">
        <v>1.4097595894213199E-2</v>
      </c>
      <c r="AB15">
        <v>80.283588881622606</v>
      </c>
      <c r="AC15">
        <v>0</v>
      </c>
      <c r="AD15">
        <v>0</v>
      </c>
      <c r="AE15">
        <v>80.283588881622606</v>
      </c>
      <c r="AF15">
        <v>1.9991547225166E-4</v>
      </c>
      <c r="AG15">
        <v>0</v>
      </c>
      <c r="AH15">
        <v>0</v>
      </c>
      <c r="AI15">
        <v>1.9991547225166E-4</v>
      </c>
      <c r="AJ15">
        <v>1.26194621573889E-2</v>
      </c>
      <c r="AK15">
        <v>0</v>
      </c>
      <c r="AL15">
        <v>0</v>
      </c>
      <c r="AM15">
        <v>1.26194621573889E-2</v>
      </c>
      <c r="AN15">
        <v>4.3040624147499098E-3</v>
      </c>
      <c r="AO15">
        <v>0</v>
      </c>
      <c r="AP15">
        <v>0</v>
      </c>
      <c r="AQ15">
        <v>4.3040624147499098E-3</v>
      </c>
      <c r="AR15">
        <v>0</v>
      </c>
      <c r="AS15">
        <v>0</v>
      </c>
      <c r="AT15">
        <v>0</v>
      </c>
      <c r="AU15">
        <v>0</v>
      </c>
      <c r="AV15">
        <v>4.3040624147499098E-3</v>
      </c>
      <c r="AW15">
        <v>4.8998889056806796E-3</v>
      </c>
      <c r="AX15">
        <v>0</v>
      </c>
      <c r="AY15">
        <v>0</v>
      </c>
      <c r="AZ15">
        <v>4.8998889056806796E-3</v>
      </c>
      <c r="BA15">
        <v>0</v>
      </c>
      <c r="BB15">
        <v>0</v>
      </c>
      <c r="BC15">
        <v>0</v>
      </c>
      <c r="BD15">
        <v>0</v>
      </c>
      <c r="BE15">
        <v>4.8998889056806796E-3</v>
      </c>
      <c r="BF15">
        <v>3.8372406538060198E-2</v>
      </c>
      <c r="BG15">
        <v>0</v>
      </c>
      <c r="BH15">
        <v>0</v>
      </c>
      <c r="BI15">
        <v>3.8372406538060198E-2</v>
      </c>
      <c r="BJ15">
        <v>7.5896863282878997E-4</v>
      </c>
      <c r="BK15">
        <v>0</v>
      </c>
      <c r="BL15">
        <v>0</v>
      </c>
      <c r="BM15">
        <v>7.5896863282878997E-4</v>
      </c>
      <c r="BN15">
        <v>7.1551167357818199</v>
      </c>
    </row>
    <row r="16" spans="1:66" x14ac:dyDescent="0.35">
      <c r="A16" t="s">
        <v>247</v>
      </c>
      <c r="B16">
        <v>2023</v>
      </c>
      <c r="C16" t="s">
        <v>248</v>
      </c>
      <c r="D16" t="s">
        <v>249</v>
      </c>
      <c r="E16" t="s">
        <v>249</v>
      </c>
      <c r="F16" t="s">
        <v>250</v>
      </c>
      <c r="G16">
        <v>31631.017714855101</v>
      </c>
      <c r="H16">
        <v>1126196.4989177701</v>
      </c>
      <c r="I16">
        <v>148206.13381560799</v>
      </c>
      <c r="J16">
        <v>8.93058826038821E-2</v>
      </c>
      <c r="K16">
        <v>0</v>
      </c>
      <c r="L16">
        <v>0</v>
      </c>
      <c r="M16">
        <v>8.93058826038821E-2</v>
      </c>
      <c r="N16">
        <v>8.2656469580639508E-3</v>
      </c>
      <c r="O16">
        <v>0</v>
      </c>
      <c r="P16">
        <v>0</v>
      </c>
      <c r="Q16">
        <v>8.2656469580639508E-3</v>
      </c>
      <c r="R16">
        <v>2.4828382781610001E-3</v>
      </c>
      <c r="S16">
        <v>1.9552351440517899E-2</v>
      </c>
      <c r="T16">
        <v>3.0300836676742899E-2</v>
      </c>
      <c r="U16">
        <v>8.6393828352424405E-3</v>
      </c>
      <c r="V16">
        <v>0</v>
      </c>
      <c r="W16">
        <v>0</v>
      </c>
      <c r="X16">
        <v>8.6393828352424405E-3</v>
      </c>
      <c r="Y16">
        <v>9.9313531126440299E-3</v>
      </c>
      <c r="Z16">
        <v>4.5622153361208499E-2</v>
      </c>
      <c r="AA16">
        <v>6.4192889309095003E-2</v>
      </c>
      <c r="AB16">
        <v>252.87876925907099</v>
      </c>
      <c r="AC16">
        <v>0</v>
      </c>
      <c r="AD16">
        <v>0</v>
      </c>
      <c r="AE16">
        <v>252.87876925907099</v>
      </c>
      <c r="AF16">
        <v>8.1243434379836804E-4</v>
      </c>
      <c r="AG16">
        <v>0</v>
      </c>
      <c r="AH16">
        <v>0</v>
      </c>
      <c r="AI16">
        <v>8.1243434379836804E-4</v>
      </c>
      <c r="AJ16">
        <v>3.9749020983321198E-2</v>
      </c>
      <c r="AK16">
        <v>0</v>
      </c>
      <c r="AL16">
        <v>0</v>
      </c>
      <c r="AM16">
        <v>3.9749020983321198E-2</v>
      </c>
      <c r="AN16">
        <v>1.7491233090716998E-2</v>
      </c>
      <c r="AO16">
        <v>0</v>
      </c>
      <c r="AP16">
        <v>0</v>
      </c>
      <c r="AQ16">
        <v>1.7491233090716998E-2</v>
      </c>
      <c r="AR16">
        <v>0</v>
      </c>
      <c r="AS16">
        <v>0</v>
      </c>
      <c r="AT16">
        <v>0</v>
      </c>
      <c r="AU16">
        <v>0</v>
      </c>
      <c r="AV16">
        <v>1.7491233090716998E-2</v>
      </c>
      <c r="AW16">
        <v>1.9912605977592101E-2</v>
      </c>
      <c r="AX16">
        <v>0</v>
      </c>
      <c r="AY16">
        <v>0</v>
      </c>
      <c r="AZ16">
        <v>1.9912605977592101E-2</v>
      </c>
      <c r="BA16">
        <v>0</v>
      </c>
      <c r="BB16">
        <v>0</v>
      </c>
      <c r="BC16">
        <v>0</v>
      </c>
      <c r="BD16">
        <v>0</v>
      </c>
      <c r="BE16">
        <v>1.9912605977592101E-2</v>
      </c>
      <c r="BF16">
        <v>0.26910670376830498</v>
      </c>
      <c r="BG16">
        <v>0</v>
      </c>
      <c r="BH16">
        <v>0</v>
      </c>
      <c r="BI16">
        <v>0.26910670376830498</v>
      </c>
      <c r="BJ16">
        <v>2.3906137786014899E-3</v>
      </c>
      <c r="BK16">
        <v>0</v>
      </c>
      <c r="BL16">
        <v>0</v>
      </c>
      <c r="BM16">
        <v>2.3906137786014899E-3</v>
      </c>
      <c r="BN16">
        <v>22.537322250471401</v>
      </c>
    </row>
    <row r="17" spans="1:66" x14ac:dyDescent="0.35">
      <c r="A17" t="s">
        <v>247</v>
      </c>
      <c r="B17">
        <v>2023</v>
      </c>
      <c r="C17" t="s">
        <v>251</v>
      </c>
      <c r="D17" t="s">
        <v>249</v>
      </c>
      <c r="E17" t="s">
        <v>249</v>
      </c>
      <c r="F17" t="s">
        <v>250</v>
      </c>
      <c r="G17">
        <v>165.84074933065199</v>
      </c>
      <c r="H17">
        <v>2752.5408729456799</v>
      </c>
      <c r="I17">
        <v>548.26828938854703</v>
      </c>
      <c r="J17">
        <v>3.0929597698061699E-3</v>
      </c>
      <c r="K17">
        <v>0</v>
      </c>
      <c r="L17">
        <v>0</v>
      </c>
      <c r="M17">
        <v>3.0929597698061699E-3</v>
      </c>
      <c r="N17">
        <v>4.1317613973015102E-4</v>
      </c>
      <c r="O17">
        <v>0</v>
      </c>
      <c r="P17">
        <v>0</v>
      </c>
      <c r="Q17">
        <v>4.1317613973015102E-4</v>
      </c>
      <c r="R17">
        <v>6.0683138760594396E-6</v>
      </c>
      <c r="S17">
        <v>4.7787971773967998E-5</v>
      </c>
      <c r="T17">
        <v>4.6703242538017898E-4</v>
      </c>
      <c r="U17">
        <v>4.3185813132678199E-4</v>
      </c>
      <c r="V17">
        <v>0</v>
      </c>
      <c r="W17">
        <v>0</v>
      </c>
      <c r="X17">
        <v>4.3185813132678199E-4</v>
      </c>
      <c r="Y17">
        <v>2.4273255504237701E-5</v>
      </c>
      <c r="Z17">
        <v>1.11505267472592E-4</v>
      </c>
      <c r="AA17">
        <v>5.6763665430361199E-4</v>
      </c>
      <c r="AB17">
        <v>1.2660418581925199</v>
      </c>
      <c r="AC17">
        <v>0</v>
      </c>
      <c r="AD17">
        <v>0</v>
      </c>
      <c r="AE17">
        <v>1.2660418581925199</v>
      </c>
      <c r="AF17">
        <v>2.5379929122669199E-5</v>
      </c>
      <c r="AG17">
        <v>0</v>
      </c>
      <c r="AH17">
        <v>0</v>
      </c>
      <c r="AI17">
        <v>2.5379929122669199E-5</v>
      </c>
      <c r="AJ17">
        <v>1.9900414943692301E-4</v>
      </c>
      <c r="AK17">
        <v>0</v>
      </c>
      <c r="AL17">
        <v>0</v>
      </c>
      <c r="AM17">
        <v>1.9900414943692301E-4</v>
      </c>
      <c r="AN17">
        <v>5.4641493124847303E-4</v>
      </c>
      <c r="AO17">
        <v>0</v>
      </c>
      <c r="AP17">
        <v>0</v>
      </c>
      <c r="AQ17">
        <v>5.4641493124847303E-4</v>
      </c>
      <c r="AR17">
        <v>0</v>
      </c>
      <c r="AS17">
        <v>0</v>
      </c>
      <c r="AT17">
        <v>0</v>
      </c>
      <c r="AU17">
        <v>0</v>
      </c>
      <c r="AV17">
        <v>5.4641493124847303E-4</v>
      </c>
      <c r="AW17">
        <v>6.2205707109343395E-4</v>
      </c>
      <c r="AX17">
        <v>0</v>
      </c>
      <c r="AY17">
        <v>0</v>
      </c>
      <c r="AZ17">
        <v>6.2205707109343395E-4</v>
      </c>
      <c r="BA17">
        <v>0</v>
      </c>
      <c r="BB17">
        <v>0</v>
      </c>
      <c r="BC17">
        <v>0</v>
      </c>
      <c r="BD17">
        <v>0</v>
      </c>
      <c r="BE17">
        <v>6.2205707109343395E-4</v>
      </c>
      <c r="BF17">
        <v>3.2556511524367698E-3</v>
      </c>
      <c r="BG17">
        <v>0</v>
      </c>
      <c r="BH17">
        <v>0</v>
      </c>
      <c r="BI17">
        <v>3.2556511524367698E-3</v>
      </c>
      <c r="BJ17">
        <v>1.19686485320582E-5</v>
      </c>
      <c r="BK17">
        <v>0</v>
      </c>
      <c r="BL17">
        <v>0</v>
      </c>
      <c r="BM17">
        <v>1.19686485320582E-5</v>
      </c>
      <c r="BN17">
        <v>0.11283348706683401</v>
      </c>
    </row>
    <row r="18" spans="1:66" x14ac:dyDescent="0.35">
      <c r="A18" t="s">
        <v>247</v>
      </c>
      <c r="B18">
        <v>2023</v>
      </c>
      <c r="C18" t="s">
        <v>252</v>
      </c>
      <c r="D18" t="s">
        <v>249</v>
      </c>
      <c r="E18" t="s">
        <v>249</v>
      </c>
      <c r="F18" t="s">
        <v>250</v>
      </c>
      <c r="G18">
        <v>7183.15364736229</v>
      </c>
      <c r="H18">
        <v>268799.22492449702</v>
      </c>
      <c r="I18">
        <v>34920.552970277902</v>
      </c>
      <c r="J18">
        <v>1.17578094401211E-2</v>
      </c>
      <c r="K18">
        <v>0</v>
      </c>
      <c r="L18">
        <v>0</v>
      </c>
      <c r="M18">
        <v>1.17578094401211E-2</v>
      </c>
      <c r="N18">
        <v>1.39061305742295E-3</v>
      </c>
      <c r="O18">
        <v>0</v>
      </c>
      <c r="P18">
        <v>0</v>
      </c>
      <c r="Q18">
        <v>1.39061305742295E-3</v>
      </c>
      <c r="R18">
        <v>5.92600852003964E-4</v>
      </c>
      <c r="S18">
        <v>4.6667317095312197E-3</v>
      </c>
      <c r="T18">
        <v>6.6499456189581399E-3</v>
      </c>
      <c r="U18">
        <v>1.45349040912557E-3</v>
      </c>
      <c r="V18">
        <v>0</v>
      </c>
      <c r="W18">
        <v>0</v>
      </c>
      <c r="X18">
        <v>1.45349040912557E-3</v>
      </c>
      <c r="Y18">
        <v>2.3704034080158499E-3</v>
      </c>
      <c r="Z18">
        <v>1.08890406555728E-2</v>
      </c>
      <c r="AA18">
        <v>1.47129344727142E-2</v>
      </c>
      <c r="AB18">
        <v>82.050509240159002</v>
      </c>
      <c r="AC18">
        <v>0</v>
      </c>
      <c r="AD18">
        <v>0</v>
      </c>
      <c r="AE18">
        <v>82.050509240159002</v>
      </c>
      <c r="AF18">
        <v>2.04182385675042E-4</v>
      </c>
      <c r="AG18">
        <v>0</v>
      </c>
      <c r="AH18">
        <v>0</v>
      </c>
      <c r="AI18">
        <v>2.04182385675042E-4</v>
      </c>
      <c r="AJ18">
        <v>1.2897197431936101E-2</v>
      </c>
      <c r="AK18">
        <v>0</v>
      </c>
      <c r="AL18">
        <v>0</v>
      </c>
      <c r="AM18">
        <v>1.2897197431936101E-2</v>
      </c>
      <c r="AN18">
        <v>4.3959265485546796E-3</v>
      </c>
      <c r="AO18">
        <v>0</v>
      </c>
      <c r="AP18">
        <v>0</v>
      </c>
      <c r="AQ18">
        <v>4.3959265485546796E-3</v>
      </c>
      <c r="AR18">
        <v>0</v>
      </c>
      <c r="AS18">
        <v>0</v>
      </c>
      <c r="AT18">
        <v>0</v>
      </c>
      <c r="AU18">
        <v>0</v>
      </c>
      <c r="AV18">
        <v>4.3959265485546796E-3</v>
      </c>
      <c r="AW18">
        <v>5.0044701144748198E-3</v>
      </c>
      <c r="AX18">
        <v>0</v>
      </c>
      <c r="AY18">
        <v>0</v>
      </c>
      <c r="AZ18">
        <v>5.0044701144748198E-3</v>
      </c>
      <c r="BA18">
        <v>0</v>
      </c>
      <c r="BB18">
        <v>0</v>
      </c>
      <c r="BC18">
        <v>0</v>
      </c>
      <c r="BD18">
        <v>0</v>
      </c>
      <c r="BE18">
        <v>5.0044701144748198E-3</v>
      </c>
      <c r="BF18">
        <v>4.0367577129917599E-2</v>
      </c>
      <c r="BG18">
        <v>0</v>
      </c>
      <c r="BH18">
        <v>0</v>
      </c>
      <c r="BI18">
        <v>4.0367577129917599E-2</v>
      </c>
      <c r="BJ18">
        <v>7.7567238446118395E-4</v>
      </c>
      <c r="BK18">
        <v>0</v>
      </c>
      <c r="BL18">
        <v>0</v>
      </c>
      <c r="BM18">
        <v>7.7567238446118395E-4</v>
      </c>
      <c r="BN18">
        <v>7.3125900326818902</v>
      </c>
    </row>
    <row r="19" spans="1:66" x14ac:dyDescent="0.35">
      <c r="A19" t="s">
        <v>247</v>
      </c>
      <c r="B19">
        <v>2024</v>
      </c>
      <c r="C19" t="s">
        <v>248</v>
      </c>
      <c r="D19" t="s">
        <v>249</v>
      </c>
      <c r="E19" t="s">
        <v>249</v>
      </c>
      <c r="F19" t="s">
        <v>250</v>
      </c>
      <c r="G19">
        <v>32706.960714049201</v>
      </c>
      <c r="H19">
        <v>1150707.90961834</v>
      </c>
      <c r="I19">
        <v>153388.60753376599</v>
      </c>
      <c r="J19">
        <v>7.5321406856175693E-2</v>
      </c>
      <c r="K19">
        <v>0</v>
      </c>
      <c r="L19">
        <v>0</v>
      </c>
      <c r="M19">
        <v>7.5321406856175693E-2</v>
      </c>
      <c r="N19">
        <v>7.0779170517138203E-3</v>
      </c>
      <c r="O19">
        <v>0</v>
      </c>
      <c r="P19">
        <v>0</v>
      </c>
      <c r="Q19">
        <v>7.0779170517138203E-3</v>
      </c>
      <c r="R19">
        <v>2.5368766886849198E-3</v>
      </c>
      <c r="S19">
        <v>1.99779039233937E-2</v>
      </c>
      <c r="T19">
        <v>2.9592697663792501E-2</v>
      </c>
      <c r="U19">
        <v>7.3979490530005701E-3</v>
      </c>
      <c r="V19">
        <v>0</v>
      </c>
      <c r="W19">
        <v>0</v>
      </c>
      <c r="X19">
        <v>7.3979490530005701E-3</v>
      </c>
      <c r="Y19">
        <v>1.01475067547396E-2</v>
      </c>
      <c r="Z19">
        <v>4.6615109154585402E-2</v>
      </c>
      <c r="AA19">
        <v>6.4160564962325695E-2</v>
      </c>
      <c r="AB19">
        <v>251.477741440561</v>
      </c>
      <c r="AC19">
        <v>0</v>
      </c>
      <c r="AD19">
        <v>0</v>
      </c>
      <c r="AE19">
        <v>251.477741440561</v>
      </c>
      <c r="AF19">
        <v>7.2743697174605096E-4</v>
      </c>
      <c r="AG19">
        <v>0</v>
      </c>
      <c r="AH19">
        <v>0</v>
      </c>
      <c r="AI19">
        <v>7.2743697174605096E-4</v>
      </c>
      <c r="AJ19">
        <v>3.95287989207126E-2</v>
      </c>
      <c r="AK19">
        <v>0</v>
      </c>
      <c r="AL19">
        <v>0</v>
      </c>
      <c r="AM19">
        <v>3.95287989207126E-2</v>
      </c>
      <c r="AN19">
        <v>1.5661289713736301E-2</v>
      </c>
      <c r="AO19">
        <v>0</v>
      </c>
      <c r="AP19">
        <v>0</v>
      </c>
      <c r="AQ19">
        <v>1.5661289713736301E-2</v>
      </c>
      <c r="AR19">
        <v>0</v>
      </c>
      <c r="AS19">
        <v>0</v>
      </c>
      <c r="AT19">
        <v>0</v>
      </c>
      <c r="AU19">
        <v>0</v>
      </c>
      <c r="AV19">
        <v>1.5661289713736301E-2</v>
      </c>
      <c r="AW19">
        <v>1.7829337105801799E-2</v>
      </c>
      <c r="AX19">
        <v>0</v>
      </c>
      <c r="AY19">
        <v>0</v>
      </c>
      <c r="AZ19">
        <v>1.7829337105801799E-2</v>
      </c>
      <c r="BA19">
        <v>0</v>
      </c>
      <c r="BB19">
        <v>0</v>
      </c>
      <c r="BC19">
        <v>0</v>
      </c>
      <c r="BD19">
        <v>0</v>
      </c>
      <c r="BE19">
        <v>1.7829337105801799E-2</v>
      </c>
      <c r="BF19">
        <v>0.26085469219541602</v>
      </c>
      <c r="BG19">
        <v>0</v>
      </c>
      <c r="BH19">
        <v>0</v>
      </c>
      <c r="BI19">
        <v>0.26085469219541602</v>
      </c>
      <c r="BJ19">
        <v>2.3773690273044702E-3</v>
      </c>
      <c r="BK19">
        <v>0</v>
      </c>
      <c r="BL19">
        <v>0</v>
      </c>
      <c r="BM19">
        <v>2.3773690273044702E-3</v>
      </c>
      <c r="BN19">
        <v>22.412458405554101</v>
      </c>
    </row>
    <row r="20" spans="1:66" x14ac:dyDescent="0.35">
      <c r="A20" t="s">
        <v>247</v>
      </c>
      <c r="B20">
        <v>2024</v>
      </c>
      <c r="C20" t="s">
        <v>251</v>
      </c>
      <c r="D20" t="s">
        <v>249</v>
      </c>
      <c r="E20" t="s">
        <v>249</v>
      </c>
      <c r="F20" t="s">
        <v>250</v>
      </c>
      <c r="G20">
        <v>152.77873885239501</v>
      </c>
      <c r="H20">
        <v>2549.3346757218501</v>
      </c>
      <c r="I20">
        <v>505.64382463144602</v>
      </c>
      <c r="J20">
        <v>2.6307726583803298E-3</v>
      </c>
      <c r="K20">
        <v>0</v>
      </c>
      <c r="L20">
        <v>0</v>
      </c>
      <c r="M20">
        <v>2.6307726583803298E-3</v>
      </c>
      <c r="N20">
        <v>3.4929960591967703E-4</v>
      </c>
      <c r="O20">
        <v>0</v>
      </c>
      <c r="P20">
        <v>0</v>
      </c>
      <c r="Q20">
        <v>3.4929960591967703E-4</v>
      </c>
      <c r="R20">
        <v>5.6203208967599196E-6</v>
      </c>
      <c r="S20">
        <v>4.4260027061984299E-5</v>
      </c>
      <c r="T20">
        <v>3.9917995387842101E-4</v>
      </c>
      <c r="U20">
        <v>3.6509338410532002E-4</v>
      </c>
      <c r="V20">
        <v>0</v>
      </c>
      <c r="W20">
        <v>0</v>
      </c>
      <c r="X20">
        <v>3.6509338410532002E-4</v>
      </c>
      <c r="Y20">
        <v>2.2481283587039601E-5</v>
      </c>
      <c r="Z20">
        <v>1.0327339647796299E-4</v>
      </c>
      <c r="AA20">
        <v>4.9084806417032303E-4</v>
      </c>
      <c r="AB20">
        <v>1.15114458072999</v>
      </c>
      <c r="AC20">
        <v>0</v>
      </c>
      <c r="AD20">
        <v>0</v>
      </c>
      <c r="AE20">
        <v>1.15114458072999</v>
      </c>
      <c r="AF20">
        <v>2.1491418880065401E-5</v>
      </c>
      <c r="AG20">
        <v>0</v>
      </c>
      <c r="AH20">
        <v>0</v>
      </c>
      <c r="AI20">
        <v>2.1491418880065401E-5</v>
      </c>
      <c r="AJ20">
        <v>1.8094389745861001E-4</v>
      </c>
      <c r="AK20">
        <v>0</v>
      </c>
      <c r="AL20">
        <v>0</v>
      </c>
      <c r="AM20">
        <v>1.8094389745861001E-4</v>
      </c>
      <c r="AN20">
        <v>4.62697595136075E-4</v>
      </c>
      <c r="AO20">
        <v>0</v>
      </c>
      <c r="AP20">
        <v>0</v>
      </c>
      <c r="AQ20">
        <v>4.62697595136075E-4</v>
      </c>
      <c r="AR20">
        <v>0</v>
      </c>
      <c r="AS20">
        <v>0</v>
      </c>
      <c r="AT20">
        <v>0</v>
      </c>
      <c r="AU20">
        <v>0</v>
      </c>
      <c r="AV20">
        <v>4.62697595136075E-4</v>
      </c>
      <c r="AW20">
        <v>5.2675044983615095E-4</v>
      </c>
      <c r="AX20">
        <v>0</v>
      </c>
      <c r="AY20">
        <v>0</v>
      </c>
      <c r="AZ20">
        <v>5.2675044983615095E-4</v>
      </c>
      <c r="BA20">
        <v>0</v>
      </c>
      <c r="BB20">
        <v>0</v>
      </c>
      <c r="BC20">
        <v>0</v>
      </c>
      <c r="BD20">
        <v>0</v>
      </c>
      <c r="BE20">
        <v>5.2675044983615095E-4</v>
      </c>
      <c r="BF20">
        <v>2.79366740627426E-3</v>
      </c>
      <c r="BG20">
        <v>0</v>
      </c>
      <c r="BH20">
        <v>0</v>
      </c>
      <c r="BI20">
        <v>2.79366740627426E-3</v>
      </c>
      <c r="BJ20">
        <v>1.0882456063506899E-5</v>
      </c>
      <c r="BK20">
        <v>0</v>
      </c>
      <c r="BL20">
        <v>0</v>
      </c>
      <c r="BM20">
        <v>1.0882456063506899E-5</v>
      </c>
      <c r="BN20">
        <v>0.102593493509993</v>
      </c>
    </row>
    <row r="21" spans="1:66" x14ac:dyDescent="0.35">
      <c r="A21" t="s">
        <v>247</v>
      </c>
      <c r="B21">
        <v>2024</v>
      </c>
      <c r="C21" t="s">
        <v>252</v>
      </c>
      <c r="D21" t="s">
        <v>249</v>
      </c>
      <c r="E21" t="s">
        <v>249</v>
      </c>
      <c r="F21" t="s">
        <v>250</v>
      </c>
      <c r="G21">
        <v>7680.6164989572899</v>
      </c>
      <c r="H21">
        <v>280055.529826927</v>
      </c>
      <c r="I21">
        <v>37199.327238346297</v>
      </c>
      <c r="J21">
        <v>1.1484313490032601E-2</v>
      </c>
      <c r="K21">
        <v>0</v>
      </c>
      <c r="L21">
        <v>0</v>
      </c>
      <c r="M21">
        <v>1.1484313490032601E-2</v>
      </c>
      <c r="N21">
        <v>1.3767385509006801E-3</v>
      </c>
      <c r="O21">
        <v>0</v>
      </c>
      <c r="P21">
        <v>0</v>
      </c>
      <c r="Q21">
        <v>1.3767385509006801E-3</v>
      </c>
      <c r="R21">
        <v>6.1741675643028795E-4</v>
      </c>
      <c r="S21">
        <v>4.8621569568885201E-3</v>
      </c>
      <c r="T21">
        <v>6.8563122642194899E-3</v>
      </c>
      <c r="U21">
        <v>1.4389885589855701E-3</v>
      </c>
      <c r="V21">
        <v>0</v>
      </c>
      <c r="W21">
        <v>0</v>
      </c>
      <c r="X21">
        <v>1.4389885589855701E-3</v>
      </c>
      <c r="Y21">
        <v>2.4696670257211501E-3</v>
      </c>
      <c r="Z21">
        <v>1.13450328994065E-2</v>
      </c>
      <c r="AA21">
        <v>1.5253688484113201E-2</v>
      </c>
      <c r="AB21">
        <v>83.162367421053801</v>
      </c>
      <c r="AC21">
        <v>0</v>
      </c>
      <c r="AD21">
        <v>0</v>
      </c>
      <c r="AE21">
        <v>83.162367421053801</v>
      </c>
      <c r="AF21">
        <v>2.0767929405943701E-4</v>
      </c>
      <c r="AG21">
        <v>0</v>
      </c>
      <c r="AH21">
        <v>0</v>
      </c>
      <c r="AI21">
        <v>2.0767929405943701E-4</v>
      </c>
      <c r="AJ21">
        <v>1.3071966054436E-2</v>
      </c>
      <c r="AK21">
        <v>0</v>
      </c>
      <c r="AL21">
        <v>0</v>
      </c>
      <c r="AM21">
        <v>1.3071966054436E-2</v>
      </c>
      <c r="AN21">
        <v>4.47121292722051E-3</v>
      </c>
      <c r="AO21">
        <v>0</v>
      </c>
      <c r="AP21">
        <v>0</v>
      </c>
      <c r="AQ21">
        <v>4.47121292722051E-3</v>
      </c>
      <c r="AR21">
        <v>0</v>
      </c>
      <c r="AS21">
        <v>0</v>
      </c>
      <c r="AT21">
        <v>0</v>
      </c>
      <c r="AU21">
        <v>0</v>
      </c>
      <c r="AV21">
        <v>4.47121292722051E-3</v>
      </c>
      <c r="AW21">
        <v>5.0901786512073197E-3</v>
      </c>
      <c r="AX21">
        <v>0</v>
      </c>
      <c r="AY21">
        <v>0</v>
      </c>
      <c r="AZ21">
        <v>5.0901786512073197E-3</v>
      </c>
      <c r="BA21">
        <v>0</v>
      </c>
      <c r="BB21">
        <v>0</v>
      </c>
      <c r="BC21">
        <v>0</v>
      </c>
      <c r="BD21">
        <v>0</v>
      </c>
      <c r="BE21">
        <v>5.0901786512073197E-3</v>
      </c>
      <c r="BF21">
        <v>4.2182919608391503E-2</v>
      </c>
      <c r="BG21">
        <v>0</v>
      </c>
      <c r="BH21">
        <v>0</v>
      </c>
      <c r="BI21">
        <v>4.2182919608391503E-2</v>
      </c>
      <c r="BJ21">
        <v>7.86183442763491E-4</v>
      </c>
      <c r="BK21">
        <v>0</v>
      </c>
      <c r="BL21">
        <v>0</v>
      </c>
      <c r="BM21">
        <v>7.86183442763491E-4</v>
      </c>
      <c r="BN21">
        <v>7.4116822031834602</v>
      </c>
    </row>
    <row r="22" spans="1:66" x14ac:dyDescent="0.35">
      <c r="A22" t="s">
        <v>247</v>
      </c>
      <c r="B22">
        <v>2021</v>
      </c>
      <c r="C22" t="s">
        <v>248</v>
      </c>
      <c r="D22" t="s">
        <v>249</v>
      </c>
      <c r="E22" t="s">
        <v>249</v>
      </c>
      <c r="F22" t="s">
        <v>255</v>
      </c>
      <c r="G22">
        <v>67632.223516098704</v>
      </c>
      <c r="H22">
        <v>2520506.0458696801</v>
      </c>
      <c r="I22">
        <v>333330.171612937</v>
      </c>
      <c r="J22">
        <v>0</v>
      </c>
      <c r="K22">
        <v>0</v>
      </c>
      <c r="L22">
        <v>0</v>
      </c>
      <c r="M22">
        <v>0</v>
      </c>
      <c r="N22">
        <v>0</v>
      </c>
      <c r="O22">
        <v>0</v>
      </c>
      <c r="P22">
        <v>0</v>
      </c>
      <c r="Q22">
        <v>0</v>
      </c>
      <c r="R22">
        <v>5.5567646472309204E-3</v>
      </c>
      <c r="S22">
        <v>4.3759521596943497E-2</v>
      </c>
      <c r="T22">
        <v>4.9316286244174397E-2</v>
      </c>
      <c r="U22">
        <v>0</v>
      </c>
      <c r="V22">
        <v>0</v>
      </c>
      <c r="W22">
        <v>0</v>
      </c>
      <c r="X22">
        <v>0</v>
      </c>
      <c r="Y22">
        <v>2.2227058588923699E-2</v>
      </c>
      <c r="Z22">
        <v>0.10210555039286801</v>
      </c>
      <c r="AA22">
        <v>0.12433260898179101</v>
      </c>
      <c r="AB22">
        <v>0</v>
      </c>
      <c r="AC22">
        <v>0</v>
      </c>
      <c r="AD22">
        <v>0</v>
      </c>
      <c r="AE22">
        <v>0</v>
      </c>
      <c r="AF22">
        <v>0</v>
      </c>
      <c r="AG22">
        <v>0</v>
      </c>
      <c r="AH22">
        <v>0</v>
      </c>
      <c r="AI22">
        <v>0</v>
      </c>
      <c r="AJ22">
        <v>0</v>
      </c>
      <c r="AK22">
        <v>0</v>
      </c>
      <c r="AL22">
        <v>0</v>
      </c>
      <c r="AM22">
        <v>0</v>
      </c>
      <c r="AN22">
        <v>0</v>
      </c>
      <c r="AO22">
        <v>0</v>
      </c>
      <c r="AP22">
        <v>0</v>
      </c>
      <c r="AQ22">
        <v>0</v>
      </c>
      <c r="AR22">
        <v>1.1420523491914301E-3</v>
      </c>
      <c r="AS22">
        <v>1.79602465966242E-3</v>
      </c>
      <c r="AT22">
        <v>0</v>
      </c>
      <c r="AU22">
        <v>3.0621500361287799E-4</v>
      </c>
      <c r="AV22">
        <v>3.2442920124667301E-3</v>
      </c>
      <c r="AW22">
        <v>0</v>
      </c>
      <c r="AX22">
        <v>0</v>
      </c>
      <c r="AY22">
        <v>0</v>
      </c>
      <c r="AZ22">
        <v>0</v>
      </c>
      <c r="BA22">
        <v>1.1420523491914301E-3</v>
      </c>
      <c r="BB22">
        <v>1.7960246596616799E-3</v>
      </c>
      <c r="BC22">
        <v>0</v>
      </c>
      <c r="BD22">
        <v>3.0621500361287799E-4</v>
      </c>
      <c r="BE22">
        <v>3.2442920124659898E-3</v>
      </c>
      <c r="BF22">
        <v>0</v>
      </c>
      <c r="BG22">
        <v>0</v>
      </c>
      <c r="BH22">
        <v>0</v>
      </c>
      <c r="BI22">
        <v>0</v>
      </c>
      <c r="BJ22">
        <v>0</v>
      </c>
      <c r="BK22">
        <v>0</v>
      </c>
      <c r="BL22">
        <v>0</v>
      </c>
      <c r="BM22">
        <v>0</v>
      </c>
      <c r="BN22">
        <v>0</v>
      </c>
    </row>
    <row r="23" spans="1:66" x14ac:dyDescent="0.35">
      <c r="A23" t="s">
        <v>247</v>
      </c>
      <c r="B23">
        <v>2021</v>
      </c>
      <c r="C23" t="s">
        <v>251</v>
      </c>
      <c r="D23" t="s">
        <v>249</v>
      </c>
      <c r="E23" t="s">
        <v>249</v>
      </c>
      <c r="F23" t="s">
        <v>255</v>
      </c>
      <c r="G23">
        <v>1541.1603606778499</v>
      </c>
      <c r="H23">
        <v>59165.733522402501</v>
      </c>
      <c r="I23">
        <v>7670.6766127494002</v>
      </c>
      <c r="J23">
        <v>0</v>
      </c>
      <c r="K23">
        <v>0</v>
      </c>
      <c r="L23">
        <v>0</v>
      </c>
      <c r="M23">
        <v>0</v>
      </c>
      <c r="N23">
        <v>0</v>
      </c>
      <c r="O23">
        <v>0</v>
      </c>
      <c r="P23">
        <v>0</v>
      </c>
      <c r="Q23">
        <v>0</v>
      </c>
      <c r="R23">
        <v>1.30438114561765E-4</v>
      </c>
      <c r="S23">
        <v>1.0272001521739E-3</v>
      </c>
      <c r="T23">
        <v>1.1576382667356599E-3</v>
      </c>
      <c r="U23">
        <v>0</v>
      </c>
      <c r="V23">
        <v>0</v>
      </c>
      <c r="W23">
        <v>0</v>
      </c>
      <c r="X23">
        <v>0</v>
      </c>
      <c r="Y23">
        <v>5.2175245824705998E-4</v>
      </c>
      <c r="Z23">
        <v>2.3968003550724299E-3</v>
      </c>
      <c r="AA23">
        <v>2.9185528133194899E-3</v>
      </c>
      <c r="AB23">
        <v>0</v>
      </c>
      <c r="AC23">
        <v>0</v>
      </c>
      <c r="AD23">
        <v>0</v>
      </c>
      <c r="AE23">
        <v>0</v>
      </c>
      <c r="AF23">
        <v>0</v>
      </c>
      <c r="AG23">
        <v>0</v>
      </c>
      <c r="AH23">
        <v>0</v>
      </c>
      <c r="AI23">
        <v>0</v>
      </c>
      <c r="AJ23">
        <v>0</v>
      </c>
      <c r="AK23">
        <v>0</v>
      </c>
      <c r="AL23">
        <v>0</v>
      </c>
      <c r="AM23">
        <v>0</v>
      </c>
      <c r="AN23">
        <v>0</v>
      </c>
      <c r="AO23">
        <v>0</v>
      </c>
      <c r="AP23">
        <v>0</v>
      </c>
      <c r="AQ23">
        <v>0</v>
      </c>
      <c r="AR23">
        <v>2.5558737176016199E-5</v>
      </c>
      <c r="AS23">
        <v>4.13305650854531E-5</v>
      </c>
      <c r="AT23">
        <v>0</v>
      </c>
      <c r="AU23">
        <v>6.8489858485358198E-6</v>
      </c>
      <c r="AV23">
        <v>7.3738288110005205E-5</v>
      </c>
      <c r="AW23">
        <v>0</v>
      </c>
      <c r="AX23">
        <v>0</v>
      </c>
      <c r="AY23">
        <v>0</v>
      </c>
      <c r="AZ23">
        <v>0</v>
      </c>
      <c r="BA23">
        <v>2.5558737176016199E-5</v>
      </c>
      <c r="BB23">
        <v>4.1330565085436098E-5</v>
      </c>
      <c r="BC23">
        <v>0</v>
      </c>
      <c r="BD23">
        <v>6.8489858485358198E-6</v>
      </c>
      <c r="BE23">
        <v>7.3738288109988196E-5</v>
      </c>
      <c r="BF23">
        <v>0</v>
      </c>
      <c r="BG23">
        <v>0</v>
      </c>
      <c r="BH23">
        <v>0</v>
      </c>
      <c r="BI23">
        <v>0</v>
      </c>
      <c r="BJ23">
        <v>0</v>
      </c>
      <c r="BK23">
        <v>0</v>
      </c>
      <c r="BL23">
        <v>0</v>
      </c>
      <c r="BM23">
        <v>0</v>
      </c>
      <c r="BN23">
        <v>0</v>
      </c>
    </row>
    <row r="24" spans="1:66" x14ac:dyDescent="0.35">
      <c r="A24" t="s">
        <v>247</v>
      </c>
      <c r="B24">
        <v>2021</v>
      </c>
      <c r="C24" t="s">
        <v>252</v>
      </c>
      <c r="D24" t="s">
        <v>249</v>
      </c>
      <c r="E24" t="s">
        <v>249</v>
      </c>
      <c r="F24" t="s">
        <v>255</v>
      </c>
      <c r="G24">
        <v>7316.4586299090797</v>
      </c>
      <c r="H24">
        <v>231548.42685234701</v>
      </c>
      <c r="I24">
        <v>36865.511913064198</v>
      </c>
      <c r="J24">
        <v>0</v>
      </c>
      <c r="K24">
        <v>0</v>
      </c>
      <c r="L24">
        <v>0</v>
      </c>
      <c r="M24">
        <v>0</v>
      </c>
      <c r="N24">
        <v>0</v>
      </c>
      <c r="O24">
        <v>0</v>
      </c>
      <c r="P24">
        <v>0</v>
      </c>
      <c r="Q24">
        <v>0</v>
      </c>
      <c r="R24">
        <v>5.10476899892181E-4</v>
      </c>
      <c r="S24">
        <v>4.0200055866509198E-3</v>
      </c>
      <c r="T24">
        <v>4.5304824865431102E-3</v>
      </c>
      <c r="U24">
        <v>0</v>
      </c>
      <c r="V24">
        <v>0</v>
      </c>
      <c r="W24">
        <v>0</v>
      </c>
      <c r="X24">
        <v>0</v>
      </c>
      <c r="Y24">
        <v>2.0419075995687201E-3</v>
      </c>
      <c r="Z24">
        <v>9.3800130355188305E-3</v>
      </c>
      <c r="AA24">
        <v>1.14219206350875E-2</v>
      </c>
      <c r="AB24">
        <v>0</v>
      </c>
      <c r="AC24">
        <v>0</v>
      </c>
      <c r="AD24">
        <v>0</v>
      </c>
      <c r="AE24">
        <v>0</v>
      </c>
      <c r="AF24">
        <v>0</v>
      </c>
      <c r="AG24">
        <v>0</v>
      </c>
      <c r="AH24">
        <v>0</v>
      </c>
      <c r="AI24">
        <v>0</v>
      </c>
      <c r="AJ24">
        <v>0</v>
      </c>
      <c r="AK24">
        <v>0</v>
      </c>
      <c r="AL24">
        <v>0</v>
      </c>
      <c r="AM24">
        <v>0</v>
      </c>
      <c r="AN24">
        <v>0</v>
      </c>
      <c r="AO24">
        <v>0</v>
      </c>
      <c r="AP24">
        <v>0</v>
      </c>
      <c r="AQ24">
        <v>0</v>
      </c>
      <c r="AR24">
        <v>1.20430492573604E-4</v>
      </c>
      <c r="AS24">
        <v>1.9863598955520499E-4</v>
      </c>
      <c r="AT24">
        <v>0</v>
      </c>
      <c r="AU24">
        <v>3.2253241212351502E-5</v>
      </c>
      <c r="AV24">
        <v>3.51319723341161E-4</v>
      </c>
      <c r="AW24">
        <v>0</v>
      </c>
      <c r="AX24">
        <v>0</v>
      </c>
      <c r="AY24">
        <v>0</v>
      </c>
      <c r="AZ24">
        <v>0</v>
      </c>
      <c r="BA24">
        <v>1.20430492573604E-4</v>
      </c>
      <c r="BB24">
        <v>1.9863598955512299E-4</v>
      </c>
      <c r="BC24">
        <v>0</v>
      </c>
      <c r="BD24">
        <v>3.2253241212351502E-5</v>
      </c>
      <c r="BE24">
        <v>3.5131972334107898E-4</v>
      </c>
      <c r="BF24">
        <v>0</v>
      </c>
      <c r="BG24">
        <v>0</v>
      </c>
      <c r="BH24">
        <v>0</v>
      </c>
      <c r="BI24">
        <v>0</v>
      </c>
      <c r="BJ24">
        <v>0</v>
      </c>
      <c r="BK24">
        <v>0</v>
      </c>
      <c r="BL24">
        <v>0</v>
      </c>
      <c r="BM24">
        <v>0</v>
      </c>
      <c r="BN24">
        <v>0</v>
      </c>
    </row>
    <row r="25" spans="1:66" x14ac:dyDescent="0.35">
      <c r="A25" t="s">
        <v>247</v>
      </c>
      <c r="B25">
        <v>2022</v>
      </c>
      <c r="C25" t="s">
        <v>248</v>
      </c>
      <c r="D25" t="s">
        <v>249</v>
      </c>
      <c r="E25" t="s">
        <v>249</v>
      </c>
      <c r="F25" t="s">
        <v>255</v>
      </c>
      <c r="G25">
        <v>75024.531793468501</v>
      </c>
      <c r="H25">
        <v>2827913.1732616099</v>
      </c>
      <c r="I25">
        <v>368430.77245949802</v>
      </c>
      <c r="J25">
        <v>0</v>
      </c>
      <c r="K25">
        <v>0</v>
      </c>
      <c r="L25">
        <v>0</v>
      </c>
      <c r="M25">
        <v>0</v>
      </c>
      <c r="N25">
        <v>0</v>
      </c>
      <c r="O25">
        <v>0</v>
      </c>
      <c r="P25">
        <v>0</v>
      </c>
      <c r="Q25">
        <v>0</v>
      </c>
      <c r="R25">
        <v>6.2344813543967099E-3</v>
      </c>
      <c r="S25">
        <v>4.9096540665874003E-2</v>
      </c>
      <c r="T25">
        <v>5.5331022020270799E-2</v>
      </c>
      <c r="U25">
        <v>0</v>
      </c>
      <c r="V25">
        <v>0</v>
      </c>
      <c r="W25">
        <v>0</v>
      </c>
      <c r="X25">
        <v>0</v>
      </c>
      <c r="Y25">
        <v>2.4937925417586802E-2</v>
      </c>
      <c r="Z25">
        <v>0.114558594887039</v>
      </c>
      <c r="AA25">
        <v>0.139496520304626</v>
      </c>
      <c r="AB25">
        <v>0</v>
      </c>
      <c r="AC25">
        <v>0</v>
      </c>
      <c r="AD25">
        <v>0</v>
      </c>
      <c r="AE25">
        <v>0</v>
      </c>
      <c r="AF25">
        <v>0</v>
      </c>
      <c r="AG25">
        <v>0</v>
      </c>
      <c r="AH25">
        <v>0</v>
      </c>
      <c r="AI25">
        <v>0</v>
      </c>
      <c r="AJ25">
        <v>0</v>
      </c>
      <c r="AK25">
        <v>0</v>
      </c>
      <c r="AL25">
        <v>0</v>
      </c>
      <c r="AM25">
        <v>0</v>
      </c>
      <c r="AN25">
        <v>0</v>
      </c>
      <c r="AO25">
        <v>0</v>
      </c>
      <c r="AP25">
        <v>0</v>
      </c>
      <c r="AQ25">
        <v>0</v>
      </c>
      <c r="AR25">
        <v>1.2650338649261299E-3</v>
      </c>
      <c r="AS25">
        <v>1.98515108762525E-3</v>
      </c>
      <c r="AT25">
        <v>0</v>
      </c>
      <c r="AU25">
        <v>3.3921458131819303E-4</v>
      </c>
      <c r="AV25">
        <v>3.5893995338695801E-3</v>
      </c>
      <c r="AW25">
        <v>0</v>
      </c>
      <c r="AX25">
        <v>0</v>
      </c>
      <c r="AY25">
        <v>0</v>
      </c>
      <c r="AZ25">
        <v>0</v>
      </c>
      <c r="BA25">
        <v>1.2650338649261299E-3</v>
      </c>
      <c r="BB25">
        <v>1.9851510876244399E-3</v>
      </c>
      <c r="BC25">
        <v>0</v>
      </c>
      <c r="BD25">
        <v>3.3921458131819303E-4</v>
      </c>
      <c r="BE25">
        <v>3.58939953386877E-3</v>
      </c>
      <c r="BF25">
        <v>0</v>
      </c>
      <c r="BG25">
        <v>0</v>
      </c>
      <c r="BH25">
        <v>0</v>
      </c>
      <c r="BI25">
        <v>0</v>
      </c>
      <c r="BJ25">
        <v>0</v>
      </c>
      <c r="BK25">
        <v>0</v>
      </c>
      <c r="BL25">
        <v>0</v>
      </c>
      <c r="BM25">
        <v>0</v>
      </c>
      <c r="BN25">
        <v>0</v>
      </c>
    </row>
    <row r="26" spans="1:66" x14ac:dyDescent="0.35">
      <c r="A26" t="s">
        <v>247</v>
      </c>
      <c r="B26">
        <v>2022</v>
      </c>
      <c r="C26" t="s">
        <v>251</v>
      </c>
      <c r="D26" t="s">
        <v>249</v>
      </c>
      <c r="E26" t="s">
        <v>249</v>
      </c>
      <c r="F26" t="s">
        <v>255</v>
      </c>
      <c r="G26">
        <v>2095.34832698736</v>
      </c>
      <c r="H26">
        <v>83054.914278965094</v>
      </c>
      <c r="I26">
        <v>10470.166886561899</v>
      </c>
      <c r="J26">
        <v>0</v>
      </c>
      <c r="K26">
        <v>0</v>
      </c>
      <c r="L26">
        <v>0</v>
      </c>
      <c r="M26">
        <v>0</v>
      </c>
      <c r="N26">
        <v>0</v>
      </c>
      <c r="O26">
        <v>0</v>
      </c>
      <c r="P26">
        <v>0</v>
      </c>
      <c r="Q26">
        <v>0</v>
      </c>
      <c r="R26">
        <v>1.8310474287511701E-4</v>
      </c>
      <c r="S26">
        <v>1.4419498501415499E-3</v>
      </c>
      <c r="T26">
        <v>1.62505459301666E-3</v>
      </c>
      <c r="U26">
        <v>0</v>
      </c>
      <c r="V26">
        <v>0</v>
      </c>
      <c r="W26">
        <v>0</v>
      </c>
      <c r="X26">
        <v>0</v>
      </c>
      <c r="Y26">
        <v>7.3241897150047E-4</v>
      </c>
      <c r="Z26">
        <v>3.3645496503302802E-3</v>
      </c>
      <c r="AA26">
        <v>4.0969686218307504E-3</v>
      </c>
      <c r="AB26">
        <v>0</v>
      </c>
      <c r="AC26">
        <v>0</v>
      </c>
      <c r="AD26">
        <v>0</v>
      </c>
      <c r="AE26">
        <v>0</v>
      </c>
      <c r="AF26">
        <v>0</v>
      </c>
      <c r="AG26">
        <v>0</v>
      </c>
      <c r="AH26">
        <v>0</v>
      </c>
      <c r="AI26">
        <v>0</v>
      </c>
      <c r="AJ26">
        <v>0</v>
      </c>
      <c r="AK26">
        <v>0</v>
      </c>
      <c r="AL26">
        <v>0</v>
      </c>
      <c r="AM26">
        <v>0</v>
      </c>
      <c r="AN26">
        <v>0</v>
      </c>
      <c r="AO26">
        <v>0</v>
      </c>
      <c r="AP26">
        <v>0</v>
      </c>
      <c r="AQ26">
        <v>0</v>
      </c>
      <c r="AR26">
        <v>3.4625722601013403E-5</v>
      </c>
      <c r="AS26">
        <v>5.6414568858417503E-5</v>
      </c>
      <c r="AT26">
        <v>0</v>
      </c>
      <c r="AU26">
        <v>9.2805979022372395E-6</v>
      </c>
      <c r="AV26">
        <v>1.00320889361668E-4</v>
      </c>
      <c r="AW26">
        <v>0</v>
      </c>
      <c r="AX26">
        <v>0</v>
      </c>
      <c r="AY26">
        <v>0</v>
      </c>
      <c r="AZ26">
        <v>0</v>
      </c>
      <c r="BA26">
        <v>3.4625722601013403E-5</v>
      </c>
      <c r="BB26">
        <v>5.6414568858394301E-5</v>
      </c>
      <c r="BC26">
        <v>0</v>
      </c>
      <c r="BD26">
        <v>9.2805979022372395E-6</v>
      </c>
      <c r="BE26">
        <v>1.00320889361644E-4</v>
      </c>
      <c r="BF26">
        <v>0</v>
      </c>
      <c r="BG26">
        <v>0</v>
      </c>
      <c r="BH26">
        <v>0</v>
      </c>
      <c r="BI26">
        <v>0</v>
      </c>
      <c r="BJ26">
        <v>0</v>
      </c>
      <c r="BK26">
        <v>0</v>
      </c>
      <c r="BL26">
        <v>0</v>
      </c>
      <c r="BM26">
        <v>0</v>
      </c>
      <c r="BN26">
        <v>0</v>
      </c>
    </row>
    <row r="27" spans="1:66" x14ac:dyDescent="0.35">
      <c r="A27" t="s">
        <v>247</v>
      </c>
      <c r="B27">
        <v>2022</v>
      </c>
      <c r="C27" t="s">
        <v>252</v>
      </c>
      <c r="D27" t="s">
        <v>249</v>
      </c>
      <c r="E27" t="s">
        <v>249</v>
      </c>
      <c r="F27" t="s">
        <v>255</v>
      </c>
      <c r="G27">
        <v>9374.2711749452192</v>
      </c>
      <c r="H27">
        <v>290025.18388693797</v>
      </c>
      <c r="I27">
        <v>47131.726008024503</v>
      </c>
      <c r="J27">
        <v>0</v>
      </c>
      <c r="K27">
        <v>0</v>
      </c>
      <c r="L27">
        <v>0</v>
      </c>
      <c r="M27">
        <v>0</v>
      </c>
      <c r="N27">
        <v>0</v>
      </c>
      <c r="O27">
        <v>0</v>
      </c>
      <c r="P27">
        <v>0</v>
      </c>
      <c r="Q27">
        <v>0</v>
      </c>
      <c r="R27">
        <v>6.3939608130299502E-4</v>
      </c>
      <c r="S27">
        <v>5.0352441402610904E-3</v>
      </c>
      <c r="T27">
        <v>5.6746402215640803E-3</v>
      </c>
      <c r="U27">
        <v>0</v>
      </c>
      <c r="V27">
        <v>0</v>
      </c>
      <c r="W27">
        <v>0</v>
      </c>
      <c r="X27">
        <v>0</v>
      </c>
      <c r="Y27">
        <v>2.5575843252119801E-3</v>
      </c>
      <c r="Z27">
        <v>1.17489029939425E-2</v>
      </c>
      <c r="AA27">
        <v>1.4306487319154499E-2</v>
      </c>
      <c r="AB27">
        <v>0</v>
      </c>
      <c r="AC27">
        <v>0</v>
      </c>
      <c r="AD27">
        <v>0</v>
      </c>
      <c r="AE27">
        <v>0</v>
      </c>
      <c r="AF27">
        <v>0</v>
      </c>
      <c r="AG27">
        <v>0</v>
      </c>
      <c r="AH27">
        <v>0</v>
      </c>
      <c r="AI27">
        <v>0</v>
      </c>
      <c r="AJ27">
        <v>0</v>
      </c>
      <c r="AK27">
        <v>0</v>
      </c>
      <c r="AL27">
        <v>0</v>
      </c>
      <c r="AM27">
        <v>0</v>
      </c>
      <c r="AN27">
        <v>0</v>
      </c>
      <c r="AO27">
        <v>0</v>
      </c>
      <c r="AP27">
        <v>0</v>
      </c>
      <c r="AQ27">
        <v>0</v>
      </c>
      <c r="AR27">
        <v>1.5412226618913801E-4</v>
      </c>
      <c r="AS27">
        <v>2.53951635260789E-4</v>
      </c>
      <c r="AT27">
        <v>0</v>
      </c>
      <c r="AU27">
        <v>4.1287525926808302E-5</v>
      </c>
      <c r="AV27">
        <v>4.4936142737673601E-4</v>
      </c>
      <c r="AW27">
        <v>0</v>
      </c>
      <c r="AX27">
        <v>0</v>
      </c>
      <c r="AY27">
        <v>0</v>
      </c>
      <c r="AZ27">
        <v>0</v>
      </c>
      <c r="BA27">
        <v>1.5412226618913801E-4</v>
      </c>
      <c r="BB27">
        <v>2.5395163526068502E-4</v>
      </c>
      <c r="BC27">
        <v>0</v>
      </c>
      <c r="BD27">
        <v>4.1287525926808302E-5</v>
      </c>
      <c r="BE27">
        <v>4.4936142737663198E-4</v>
      </c>
      <c r="BF27">
        <v>0</v>
      </c>
      <c r="BG27">
        <v>0</v>
      </c>
      <c r="BH27">
        <v>0</v>
      </c>
      <c r="BI27">
        <v>0</v>
      </c>
      <c r="BJ27">
        <v>0</v>
      </c>
      <c r="BK27">
        <v>0</v>
      </c>
      <c r="BL27">
        <v>0</v>
      </c>
      <c r="BM27">
        <v>0</v>
      </c>
      <c r="BN27">
        <v>0</v>
      </c>
    </row>
    <row r="28" spans="1:66" x14ac:dyDescent="0.35">
      <c r="A28" t="s">
        <v>247</v>
      </c>
      <c r="B28">
        <v>2023</v>
      </c>
      <c r="C28" t="s">
        <v>248</v>
      </c>
      <c r="D28" t="s">
        <v>249</v>
      </c>
      <c r="E28" t="s">
        <v>249</v>
      </c>
      <c r="F28" t="s">
        <v>255</v>
      </c>
      <c r="G28">
        <v>83572.384677440801</v>
      </c>
      <c r="H28">
        <v>3201025.8509959201</v>
      </c>
      <c r="I28">
        <v>409329.003365941</v>
      </c>
      <c r="J28">
        <v>0</v>
      </c>
      <c r="K28">
        <v>0</v>
      </c>
      <c r="L28">
        <v>0</v>
      </c>
      <c r="M28">
        <v>0</v>
      </c>
      <c r="N28">
        <v>0</v>
      </c>
      <c r="O28">
        <v>0</v>
      </c>
      <c r="P28">
        <v>0</v>
      </c>
      <c r="Q28">
        <v>0</v>
      </c>
      <c r="R28">
        <v>7.0570540042283296E-3</v>
      </c>
      <c r="S28">
        <v>5.55743002832981E-2</v>
      </c>
      <c r="T28">
        <v>6.2631354287526406E-2</v>
      </c>
      <c r="U28">
        <v>0</v>
      </c>
      <c r="V28">
        <v>0</v>
      </c>
      <c r="W28">
        <v>0</v>
      </c>
      <c r="X28">
        <v>0</v>
      </c>
      <c r="Y28">
        <v>2.8228216016913301E-2</v>
      </c>
      <c r="Z28">
        <v>0.12967336732769499</v>
      </c>
      <c r="AA28">
        <v>0.15790158334460799</v>
      </c>
      <c r="AB28">
        <v>0</v>
      </c>
      <c r="AC28">
        <v>0</v>
      </c>
      <c r="AD28">
        <v>0</v>
      </c>
      <c r="AE28">
        <v>0</v>
      </c>
      <c r="AF28">
        <v>0</v>
      </c>
      <c r="AG28">
        <v>0</v>
      </c>
      <c r="AH28">
        <v>0</v>
      </c>
      <c r="AI28">
        <v>0</v>
      </c>
      <c r="AJ28">
        <v>0</v>
      </c>
      <c r="AK28">
        <v>0</v>
      </c>
      <c r="AL28">
        <v>0</v>
      </c>
      <c r="AM28">
        <v>0</v>
      </c>
      <c r="AN28">
        <v>0</v>
      </c>
      <c r="AO28">
        <v>0</v>
      </c>
      <c r="AP28">
        <v>0</v>
      </c>
      <c r="AQ28">
        <v>0</v>
      </c>
      <c r="AR28">
        <v>1.40740235037386E-3</v>
      </c>
      <c r="AS28">
        <v>2.2055158715543698E-3</v>
      </c>
      <c r="AT28">
        <v>0</v>
      </c>
      <c r="AU28">
        <v>3.7742699001040502E-4</v>
      </c>
      <c r="AV28">
        <v>3.9903452119386404E-3</v>
      </c>
      <c r="AW28">
        <v>0</v>
      </c>
      <c r="AX28">
        <v>0</v>
      </c>
      <c r="AY28">
        <v>0</v>
      </c>
      <c r="AZ28">
        <v>0</v>
      </c>
      <c r="BA28">
        <v>1.40740235037386E-3</v>
      </c>
      <c r="BB28">
        <v>2.20551587155346E-3</v>
      </c>
      <c r="BC28">
        <v>0</v>
      </c>
      <c r="BD28">
        <v>3.7742699001040502E-4</v>
      </c>
      <c r="BE28">
        <v>3.9903452119377401E-3</v>
      </c>
      <c r="BF28">
        <v>0</v>
      </c>
      <c r="BG28">
        <v>0</v>
      </c>
      <c r="BH28">
        <v>0</v>
      </c>
      <c r="BI28">
        <v>0</v>
      </c>
      <c r="BJ28">
        <v>0</v>
      </c>
      <c r="BK28">
        <v>0</v>
      </c>
      <c r="BL28">
        <v>0</v>
      </c>
      <c r="BM28">
        <v>0</v>
      </c>
      <c r="BN28">
        <v>0</v>
      </c>
    </row>
    <row r="29" spans="1:66" x14ac:dyDescent="0.35">
      <c r="A29" t="s">
        <v>247</v>
      </c>
      <c r="B29">
        <v>2023</v>
      </c>
      <c r="C29" t="s">
        <v>251</v>
      </c>
      <c r="D29" t="s">
        <v>249</v>
      </c>
      <c r="E29" t="s">
        <v>249</v>
      </c>
      <c r="F29" t="s">
        <v>255</v>
      </c>
      <c r="G29">
        <v>2736.11966033414</v>
      </c>
      <c r="H29">
        <v>111207.491220265</v>
      </c>
      <c r="I29">
        <v>13688.2645309237</v>
      </c>
      <c r="J29">
        <v>0</v>
      </c>
      <c r="K29">
        <v>0</v>
      </c>
      <c r="L29">
        <v>0</v>
      </c>
      <c r="M29">
        <v>0</v>
      </c>
      <c r="N29">
        <v>0</v>
      </c>
      <c r="O29">
        <v>0</v>
      </c>
      <c r="P29">
        <v>0</v>
      </c>
      <c r="Q29">
        <v>0</v>
      </c>
      <c r="R29">
        <v>2.4517055086324598E-4</v>
      </c>
      <c r="S29">
        <v>1.93071808804806E-3</v>
      </c>
      <c r="T29">
        <v>2.1758886389113101E-3</v>
      </c>
      <c r="U29">
        <v>0</v>
      </c>
      <c r="V29">
        <v>0</v>
      </c>
      <c r="W29">
        <v>0</v>
      </c>
      <c r="X29">
        <v>0</v>
      </c>
      <c r="Y29">
        <v>9.8068220345298696E-4</v>
      </c>
      <c r="Z29">
        <v>4.5050088721121598E-3</v>
      </c>
      <c r="AA29">
        <v>5.4856910755651401E-3</v>
      </c>
      <c r="AB29">
        <v>0</v>
      </c>
      <c r="AC29">
        <v>0</v>
      </c>
      <c r="AD29">
        <v>0</v>
      </c>
      <c r="AE29">
        <v>0</v>
      </c>
      <c r="AF29">
        <v>0</v>
      </c>
      <c r="AG29">
        <v>0</v>
      </c>
      <c r="AH29">
        <v>0</v>
      </c>
      <c r="AI29">
        <v>0</v>
      </c>
      <c r="AJ29">
        <v>0</v>
      </c>
      <c r="AK29">
        <v>0</v>
      </c>
      <c r="AL29">
        <v>0</v>
      </c>
      <c r="AM29">
        <v>0</v>
      </c>
      <c r="AN29">
        <v>0</v>
      </c>
      <c r="AO29">
        <v>0</v>
      </c>
      <c r="AP29">
        <v>0</v>
      </c>
      <c r="AQ29">
        <v>0</v>
      </c>
      <c r="AR29">
        <v>4.51129278774845E-5</v>
      </c>
      <c r="AS29">
        <v>7.3754081505916395E-5</v>
      </c>
      <c r="AT29">
        <v>0</v>
      </c>
      <c r="AU29">
        <v>1.20931978635384E-5</v>
      </c>
      <c r="AV29">
        <v>1.3096020724693899E-4</v>
      </c>
      <c r="AW29">
        <v>0</v>
      </c>
      <c r="AX29">
        <v>0</v>
      </c>
      <c r="AY29">
        <v>0</v>
      </c>
      <c r="AZ29">
        <v>0</v>
      </c>
      <c r="BA29">
        <v>4.51129278774845E-5</v>
      </c>
      <c r="BB29">
        <v>7.3754081505885997E-5</v>
      </c>
      <c r="BC29">
        <v>0</v>
      </c>
      <c r="BD29">
        <v>1.20931978635384E-5</v>
      </c>
      <c r="BE29">
        <v>1.3096020724690901E-4</v>
      </c>
      <c r="BF29">
        <v>0</v>
      </c>
      <c r="BG29">
        <v>0</v>
      </c>
      <c r="BH29">
        <v>0</v>
      </c>
      <c r="BI29">
        <v>0</v>
      </c>
      <c r="BJ29">
        <v>0</v>
      </c>
      <c r="BK29">
        <v>0</v>
      </c>
      <c r="BL29">
        <v>0</v>
      </c>
      <c r="BM29">
        <v>0</v>
      </c>
      <c r="BN29">
        <v>0</v>
      </c>
    </row>
    <row r="30" spans="1:66" x14ac:dyDescent="0.35">
      <c r="A30" t="s">
        <v>247</v>
      </c>
      <c r="B30">
        <v>2023</v>
      </c>
      <c r="C30" t="s">
        <v>252</v>
      </c>
      <c r="D30" t="s">
        <v>249</v>
      </c>
      <c r="E30" t="s">
        <v>249</v>
      </c>
      <c r="F30" t="s">
        <v>255</v>
      </c>
      <c r="G30">
        <v>11734.6249898104</v>
      </c>
      <c r="H30">
        <v>354976.66791144997</v>
      </c>
      <c r="I30">
        <v>58853.634472232698</v>
      </c>
      <c r="J30">
        <v>0</v>
      </c>
      <c r="K30">
        <v>0</v>
      </c>
      <c r="L30">
        <v>0</v>
      </c>
      <c r="M30">
        <v>0</v>
      </c>
      <c r="N30">
        <v>0</v>
      </c>
      <c r="O30">
        <v>0</v>
      </c>
      <c r="P30">
        <v>0</v>
      </c>
      <c r="Q30">
        <v>0</v>
      </c>
      <c r="R30">
        <v>7.8258959230608405E-4</v>
      </c>
      <c r="S30">
        <v>6.1628930394104098E-3</v>
      </c>
      <c r="T30">
        <v>6.9454826317164901E-3</v>
      </c>
      <c r="U30">
        <v>0</v>
      </c>
      <c r="V30">
        <v>0</v>
      </c>
      <c r="W30">
        <v>0</v>
      </c>
      <c r="X30">
        <v>0</v>
      </c>
      <c r="Y30">
        <v>3.1303583692243301E-3</v>
      </c>
      <c r="Z30">
        <v>1.43800837586242E-2</v>
      </c>
      <c r="AA30">
        <v>1.7510442127848601E-2</v>
      </c>
      <c r="AB30">
        <v>0</v>
      </c>
      <c r="AC30">
        <v>0</v>
      </c>
      <c r="AD30">
        <v>0</v>
      </c>
      <c r="AE30">
        <v>0</v>
      </c>
      <c r="AF30">
        <v>0</v>
      </c>
      <c r="AG30">
        <v>0</v>
      </c>
      <c r="AH30">
        <v>0</v>
      </c>
      <c r="AI30">
        <v>0</v>
      </c>
      <c r="AJ30">
        <v>0</v>
      </c>
      <c r="AK30">
        <v>0</v>
      </c>
      <c r="AL30">
        <v>0</v>
      </c>
      <c r="AM30">
        <v>0</v>
      </c>
      <c r="AN30">
        <v>0</v>
      </c>
      <c r="AO30">
        <v>0</v>
      </c>
      <c r="AP30">
        <v>0</v>
      </c>
      <c r="AQ30">
        <v>0</v>
      </c>
      <c r="AR30">
        <v>1.92777666946266E-4</v>
      </c>
      <c r="AS30">
        <v>3.1711074431519E-4</v>
      </c>
      <c r="AT30">
        <v>0</v>
      </c>
      <c r="AU30">
        <v>5.1653467323032798E-5</v>
      </c>
      <c r="AV30">
        <v>5.6154187858448905E-4</v>
      </c>
      <c r="AW30">
        <v>0</v>
      </c>
      <c r="AX30">
        <v>0</v>
      </c>
      <c r="AY30">
        <v>0</v>
      </c>
      <c r="AZ30">
        <v>0</v>
      </c>
      <c r="BA30">
        <v>1.92777666946266E-4</v>
      </c>
      <c r="BB30">
        <v>3.1711074431505897E-4</v>
      </c>
      <c r="BC30">
        <v>0</v>
      </c>
      <c r="BD30">
        <v>5.1653467323032798E-5</v>
      </c>
      <c r="BE30">
        <v>5.6154187858435895E-4</v>
      </c>
      <c r="BF30">
        <v>0</v>
      </c>
      <c r="BG30">
        <v>0</v>
      </c>
      <c r="BH30">
        <v>0</v>
      </c>
      <c r="BI30">
        <v>0</v>
      </c>
      <c r="BJ30">
        <v>0</v>
      </c>
      <c r="BK30">
        <v>0</v>
      </c>
      <c r="BL30">
        <v>0</v>
      </c>
      <c r="BM30">
        <v>0</v>
      </c>
      <c r="BN30">
        <v>0</v>
      </c>
    </row>
    <row r="31" spans="1:66" x14ac:dyDescent="0.35">
      <c r="A31" t="s">
        <v>247</v>
      </c>
      <c r="B31">
        <v>2024</v>
      </c>
      <c r="C31" t="s">
        <v>248</v>
      </c>
      <c r="D31" t="s">
        <v>249</v>
      </c>
      <c r="E31" t="s">
        <v>249</v>
      </c>
      <c r="F31" t="s">
        <v>255</v>
      </c>
      <c r="G31">
        <v>93253.327649630999</v>
      </c>
      <c r="H31">
        <v>3636346.5766658001</v>
      </c>
      <c r="I31">
        <v>455852.11110423203</v>
      </c>
      <c r="J31">
        <v>0</v>
      </c>
      <c r="K31">
        <v>0</v>
      </c>
      <c r="L31">
        <v>0</v>
      </c>
      <c r="M31">
        <v>0</v>
      </c>
      <c r="N31">
        <v>0</v>
      </c>
      <c r="O31">
        <v>0</v>
      </c>
      <c r="P31">
        <v>0</v>
      </c>
      <c r="Q31">
        <v>0</v>
      </c>
      <c r="R31">
        <v>8.01677192379977E-3</v>
      </c>
      <c r="S31">
        <v>6.31320788999232E-2</v>
      </c>
      <c r="T31">
        <v>7.1148850823723006E-2</v>
      </c>
      <c r="U31">
        <v>0</v>
      </c>
      <c r="V31">
        <v>0</v>
      </c>
      <c r="W31">
        <v>0</v>
      </c>
      <c r="X31">
        <v>0</v>
      </c>
      <c r="Y31">
        <v>3.2067087695199101E-2</v>
      </c>
      <c r="Z31">
        <v>0.14730818409981999</v>
      </c>
      <c r="AA31">
        <v>0.179375271795019</v>
      </c>
      <c r="AB31">
        <v>0</v>
      </c>
      <c r="AC31">
        <v>0</v>
      </c>
      <c r="AD31">
        <v>0</v>
      </c>
      <c r="AE31">
        <v>0</v>
      </c>
      <c r="AF31">
        <v>0</v>
      </c>
      <c r="AG31">
        <v>0</v>
      </c>
      <c r="AH31">
        <v>0</v>
      </c>
      <c r="AI31">
        <v>0</v>
      </c>
      <c r="AJ31">
        <v>0</v>
      </c>
      <c r="AK31">
        <v>0</v>
      </c>
      <c r="AL31">
        <v>0</v>
      </c>
      <c r="AM31">
        <v>0</v>
      </c>
      <c r="AN31">
        <v>0</v>
      </c>
      <c r="AO31">
        <v>0</v>
      </c>
      <c r="AP31">
        <v>0</v>
      </c>
      <c r="AQ31">
        <v>0</v>
      </c>
      <c r="AR31">
        <v>1.56883157579806E-3</v>
      </c>
      <c r="AS31">
        <v>2.4561881954480698E-3</v>
      </c>
      <c r="AT31">
        <v>0</v>
      </c>
      <c r="AU31">
        <v>4.2075747233618802E-4</v>
      </c>
      <c r="AV31">
        <v>4.4457772435823198E-3</v>
      </c>
      <c r="AW31">
        <v>0</v>
      </c>
      <c r="AX31">
        <v>0</v>
      </c>
      <c r="AY31">
        <v>0</v>
      </c>
      <c r="AZ31">
        <v>0</v>
      </c>
      <c r="BA31">
        <v>1.56883157579806E-3</v>
      </c>
      <c r="BB31">
        <v>2.4561881954470598E-3</v>
      </c>
      <c r="BC31">
        <v>0</v>
      </c>
      <c r="BD31">
        <v>4.2075747233618802E-4</v>
      </c>
      <c r="BE31">
        <v>4.4457772435813102E-3</v>
      </c>
      <c r="BF31">
        <v>0</v>
      </c>
      <c r="BG31">
        <v>0</v>
      </c>
      <c r="BH31">
        <v>0</v>
      </c>
      <c r="BI31">
        <v>0</v>
      </c>
      <c r="BJ31">
        <v>0</v>
      </c>
      <c r="BK31">
        <v>0</v>
      </c>
      <c r="BL31">
        <v>0</v>
      </c>
      <c r="BM31">
        <v>0</v>
      </c>
      <c r="BN31">
        <v>0</v>
      </c>
    </row>
    <row r="32" spans="1:66" x14ac:dyDescent="0.35">
      <c r="A32" t="s">
        <v>247</v>
      </c>
      <c r="B32">
        <v>2024</v>
      </c>
      <c r="C32" t="s">
        <v>251</v>
      </c>
      <c r="D32" t="s">
        <v>249</v>
      </c>
      <c r="E32" t="s">
        <v>249</v>
      </c>
      <c r="F32" t="s">
        <v>255</v>
      </c>
      <c r="G32">
        <v>3454.2333988015798</v>
      </c>
      <c r="H32">
        <v>143256.65458379799</v>
      </c>
      <c r="I32">
        <v>17275.188697686299</v>
      </c>
      <c r="J32">
        <v>0</v>
      </c>
      <c r="K32">
        <v>0</v>
      </c>
      <c r="L32">
        <v>0</v>
      </c>
      <c r="M32">
        <v>0</v>
      </c>
      <c r="N32">
        <v>0</v>
      </c>
      <c r="O32">
        <v>0</v>
      </c>
      <c r="P32">
        <v>0</v>
      </c>
      <c r="Q32">
        <v>0</v>
      </c>
      <c r="R32">
        <v>3.1582686142581898E-4</v>
      </c>
      <c r="S32">
        <v>2.4871365337283198E-3</v>
      </c>
      <c r="T32">
        <v>2.8029633951541402E-3</v>
      </c>
      <c r="U32">
        <v>0</v>
      </c>
      <c r="V32">
        <v>0</v>
      </c>
      <c r="W32">
        <v>0</v>
      </c>
      <c r="X32">
        <v>0</v>
      </c>
      <c r="Y32">
        <v>1.2633074457032701E-3</v>
      </c>
      <c r="Z32">
        <v>5.80331857869942E-3</v>
      </c>
      <c r="AA32">
        <v>7.0666260244026998E-3</v>
      </c>
      <c r="AB32">
        <v>0</v>
      </c>
      <c r="AC32">
        <v>0</v>
      </c>
      <c r="AD32">
        <v>0</v>
      </c>
      <c r="AE32">
        <v>0</v>
      </c>
      <c r="AF32">
        <v>0</v>
      </c>
      <c r="AG32">
        <v>0</v>
      </c>
      <c r="AH32">
        <v>0</v>
      </c>
      <c r="AI32">
        <v>0</v>
      </c>
      <c r="AJ32">
        <v>0</v>
      </c>
      <c r="AK32">
        <v>0</v>
      </c>
      <c r="AL32">
        <v>0</v>
      </c>
      <c r="AM32">
        <v>0</v>
      </c>
      <c r="AN32">
        <v>0</v>
      </c>
      <c r="AO32">
        <v>0</v>
      </c>
      <c r="AP32">
        <v>0</v>
      </c>
      <c r="AQ32">
        <v>0</v>
      </c>
      <c r="AR32">
        <v>5.6865748377996101E-5</v>
      </c>
      <c r="AS32">
        <v>9.3080877591226194E-5</v>
      </c>
      <c r="AT32">
        <v>0</v>
      </c>
      <c r="AU32">
        <v>1.52453642816938E-5</v>
      </c>
      <c r="AV32">
        <v>1.6519199025091599E-4</v>
      </c>
      <c r="AW32">
        <v>0</v>
      </c>
      <c r="AX32">
        <v>0</v>
      </c>
      <c r="AY32">
        <v>0</v>
      </c>
      <c r="AZ32">
        <v>0</v>
      </c>
      <c r="BA32">
        <v>5.6865748377996101E-5</v>
      </c>
      <c r="BB32">
        <v>9.3080877591187895E-5</v>
      </c>
      <c r="BC32">
        <v>0</v>
      </c>
      <c r="BD32">
        <v>1.52453642816938E-5</v>
      </c>
      <c r="BE32">
        <v>1.6519199025087701E-4</v>
      </c>
      <c r="BF32">
        <v>0</v>
      </c>
      <c r="BG32">
        <v>0</v>
      </c>
      <c r="BH32">
        <v>0</v>
      </c>
      <c r="BI32">
        <v>0</v>
      </c>
      <c r="BJ32">
        <v>0</v>
      </c>
      <c r="BK32">
        <v>0</v>
      </c>
      <c r="BL32">
        <v>0</v>
      </c>
      <c r="BM32">
        <v>0</v>
      </c>
      <c r="BN32">
        <v>0</v>
      </c>
    </row>
    <row r="33" spans="1:66" x14ac:dyDescent="0.35">
      <c r="A33" t="s">
        <v>247</v>
      </c>
      <c r="B33">
        <v>2024</v>
      </c>
      <c r="C33" t="s">
        <v>252</v>
      </c>
      <c r="D33" t="s">
        <v>249</v>
      </c>
      <c r="E33" t="s">
        <v>249</v>
      </c>
      <c r="F33" t="s">
        <v>255</v>
      </c>
      <c r="G33">
        <v>14354.2051319238</v>
      </c>
      <c r="H33">
        <v>424826.874758413</v>
      </c>
      <c r="I33">
        <v>71803.580519210896</v>
      </c>
      <c r="J33">
        <v>0</v>
      </c>
      <c r="K33">
        <v>0</v>
      </c>
      <c r="L33">
        <v>0</v>
      </c>
      <c r="M33">
        <v>0</v>
      </c>
      <c r="N33">
        <v>0</v>
      </c>
      <c r="O33">
        <v>0</v>
      </c>
      <c r="P33">
        <v>0</v>
      </c>
      <c r="Q33">
        <v>0</v>
      </c>
      <c r="R33">
        <v>9.3658293846171398E-4</v>
      </c>
      <c r="S33">
        <v>7.3755906403859999E-3</v>
      </c>
      <c r="T33">
        <v>8.3121735788477102E-3</v>
      </c>
      <c r="U33">
        <v>0</v>
      </c>
      <c r="V33">
        <v>0</v>
      </c>
      <c r="W33">
        <v>0</v>
      </c>
      <c r="X33">
        <v>0</v>
      </c>
      <c r="Y33">
        <v>3.7463317538468498E-3</v>
      </c>
      <c r="Z33">
        <v>1.7209711494234E-2</v>
      </c>
      <c r="AA33">
        <v>2.09560432480808E-2</v>
      </c>
      <c r="AB33">
        <v>0</v>
      </c>
      <c r="AC33">
        <v>0</v>
      </c>
      <c r="AD33">
        <v>0</v>
      </c>
      <c r="AE33">
        <v>0</v>
      </c>
      <c r="AF33">
        <v>0</v>
      </c>
      <c r="AG33">
        <v>0</v>
      </c>
      <c r="AH33">
        <v>0</v>
      </c>
      <c r="AI33">
        <v>0</v>
      </c>
      <c r="AJ33">
        <v>0</v>
      </c>
      <c r="AK33">
        <v>0</v>
      </c>
      <c r="AL33">
        <v>0</v>
      </c>
      <c r="AM33">
        <v>0</v>
      </c>
      <c r="AN33">
        <v>0</v>
      </c>
      <c r="AO33">
        <v>0</v>
      </c>
      <c r="AP33">
        <v>0</v>
      </c>
      <c r="AQ33">
        <v>0</v>
      </c>
      <c r="AR33">
        <v>2.3567794920505801E-4</v>
      </c>
      <c r="AS33">
        <v>3.8688667347613702E-4</v>
      </c>
      <c r="AT33">
        <v>0</v>
      </c>
      <c r="AU33">
        <v>6.3159203894203302E-5</v>
      </c>
      <c r="AV33">
        <v>6.8572382657539901E-4</v>
      </c>
      <c r="AW33">
        <v>0</v>
      </c>
      <c r="AX33">
        <v>0</v>
      </c>
      <c r="AY33">
        <v>0</v>
      </c>
      <c r="AZ33">
        <v>0</v>
      </c>
      <c r="BA33">
        <v>2.3567794920505801E-4</v>
      </c>
      <c r="BB33">
        <v>3.8688667347597802E-4</v>
      </c>
      <c r="BC33">
        <v>0</v>
      </c>
      <c r="BD33">
        <v>6.3159203894203302E-5</v>
      </c>
      <c r="BE33">
        <v>6.8572382657523996E-4</v>
      </c>
      <c r="BF33">
        <v>0</v>
      </c>
      <c r="BG33">
        <v>0</v>
      </c>
      <c r="BH33">
        <v>0</v>
      </c>
      <c r="BI33">
        <v>0</v>
      </c>
      <c r="BJ33">
        <v>0</v>
      </c>
      <c r="BK33">
        <v>0</v>
      </c>
      <c r="BL33">
        <v>0</v>
      </c>
      <c r="BM33">
        <v>0</v>
      </c>
      <c r="BN33">
        <v>0</v>
      </c>
    </row>
    <row r="34" spans="1:66" x14ac:dyDescent="0.35">
      <c r="A34" t="s">
        <v>247</v>
      </c>
      <c r="B34">
        <v>2021</v>
      </c>
      <c r="C34" t="s">
        <v>248</v>
      </c>
      <c r="D34" t="s">
        <v>249</v>
      </c>
      <c r="E34" t="s">
        <v>249</v>
      </c>
      <c r="F34" t="s">
        <v>253</v>
      </c>
      <c r="G34">
        <v>2631965.7760538398</v>
      </c>
      <c r="H34">
        <v>95404535.011409104</v>
      </c>
      <c r="I34">
        <v>12358566.635152301</v>
      </c>
      <c r="J34">
        <v>4.8304548051513496</v>
      </c>
      <c r="K34">
        <v>0</v>
      </c>
      <c r="L34">
        <v>2.9688795112733302</v>
      </c>
      <c r="M34">
        <v>7.79933431642469</v>
      </c>
      <c r="N34">
        <v>0.14803274342404199</v>
      </c>
      <c r="O34">
        <v>0</v>
      </c>
      <c r="P34">
        <v>2.5118943444562E-2</v>
      </c>
      <c r="Q34">
        <v>0.17315168686860399</v>
      </c>
      <c r="R34">
        <v>0.21033099611311501</v>
      </c>
      <c r="S34">
        <v>1.6563565943907801</v>
      </c>
      <c r="T34">
        <v>2.0398392773724998</v>
      </c>
      <c r="U34">
        <v>0.160996457342229</v>
      </c>
      <c r="V34">
        <v>0</v>
      </c>
      <c r="W34">
        <v>2.7317638483852501E-2</v>
      </c>
      <c r="X34">
        <v>0.188314095826082</v>
      </c>
      <c r="Y34">
        <v>0.84132398445246304</v>
      </c>
      <c r="Z34">
        <v>3.8648320535785001</v>
      </c>
      <c r="AA34">
        <v>4.89447013385705</v>
      </c>
      <c r="AB34">
        <v>28305.511776806299</v>
      </c>
      <c r="AC34">
        <v>0</v>
      </c>
      <c r="AD34">
        <v>779.59748122980204</v>
      </c>
      <c r="AE34">
        <v>29085.1092580361</v>
      </c>
      <c r="AF34">
        <v>0.29599711387251698</v>
      </c>
      <c r="AG34">
        <v>0</v>
      </c>
      <c r="AH34">
        <v>0.82613405708128596</v>
      </c>
      <c r="AI34">
        <v>1.1221311709538</v>
      </c>
      <c r="AJ34">
        <v>0.51951425935835105</v>
      </c>
      <c r="AK34">
        <v>0</v>
      </c>
      <c r="AL34">
        <v>0.38239648118668501</v>
      </c>
      <c r="AM34">
        <v>0.90191074054503595</v>
      </c>
      <c r="AN34">
        <v>1.17453049361423</v>
      </c>
      <c r="AO34">
        <v>0</v>
      </c>
      <c r="AP34">
        <v>3.8367966152780202</v>
      </c>
      <c r="AQ34">
        <v>5.0113271088922504</v>
      </c>
      <c r="AR34">
        <v>0.63167752491640405</v>
      </c>
      <c r="AS34">
        <v>1.5598255724772101</v>
      </c>
      <c r="AT34">
        <v>3.2595177295726998</v>
      </c>
      <c r="AU34">
        <v>0.57911781962517095</v>
      </c>
      <c r="AV34">
        <v>11.041465755483699</v>
      </c>
      <c r="AW34">
        <v>1.71304072495071</v>
      </c>
      <c r="AX34">
        <v>0</v>
      </c>
      <c r="AY34">
        <v>4.2007820705055403</v>
      </c>
      <c r="AZ34">
        <v>5.9138227954562499</v>
      </c>
      <c r="BA34">
        <v>0.63167752491640405</v>
      </c>
      <c r="BB34">
        <v>1.5598255724765699</v>
      </c>
      <c r="BC34">
        <v>3.2595177295713502</v>
      </c>
      <c r="BD34">
        <v>0.57911781962517095</v>
      </c>
      <c r="BE34">
        <v>11.943961442045699</v>
      </c>
      <c r="BF34">
        <v>72.396960025215904</v>
      </c>
      <c r="BG34">
        <v>0</v>
      </c>
      <c r="BH34">
        <v>33.345035471875498</v>
      </c>
      <c r="BI34">
        <v>105.741995497091</v>
      </c>
      <c r="BJ34">
        <v>0.28010598506318801</v>
      </c>
      <c r="BK34">
        <v>0</v>
      </c>
      <c r="BL34">
        <v>7.7147490621098103E-3</v>
      </c>
      <c r="BM34">
        <v>0.28782073412529802</v>
      </c>
      <c r="BN34">
        <v>3070.0264301412399</v>
      </c>
    </row>
    <row r="35" spans="1:66" x14ac:dyDescent="0.35">
      <c r="A35" t="s">
        <v>247</v>
      </c>
      <c r="B35">
        <v>2021</v>
      </c>
      <c r="C35" t="s">
        <v>251</v>
      </c>
      <c r="D35" t="s">
        <v>249</v>
      </c>
      <c r="E35" t="s">
        <v>249</v>
      </c>
      <c r="F35" t="s">
        <v>253</v>
      </c>
      <c r="G35">
        <v>285346.16798809601</v>
      </c>
      <c r="H35">
        <v>9717025.40469319</v>
      </c>
      <c r="I35">
        <v>1313699.4205972799</v>
      </c>
      <c r="J35">
        <v>1.1326650430901</v>
      </c>
      <c r="K35">
        <v>0</v>
      </c>
      <c r="L35">
        <v>0.41330201670609801</v>
      </c>
      <c r="M35">
        <v>1.5459670597962001</v>
      </c>
      <c r="N35">
        <v>2.0223881210435699E-2</v>
      </c>
      <c r="O35">
        <v>0</v>
      </c>
      <c r="P35">
        <v>3.5214862327817898E-3</v>
      </c>
      <c r="Q35">
        <v>2.3745367443217501E-2</v>
      </c>
      <c r="R35">
        <v>2.1422374024265799E-2</v>
      </c>
      <c r="S35">
        <v>0.16870119544109299</v>
      </c>
      <c r="T35">
        <v>0.213868936908577</v>
      </c>
      <c r="U35">
        <v>2.19939432451421E-2</v>
      </c>
      <c r="V35">
        <v>0</v>
      </c>
      <c r="W35">
        <v>3.8295739748476498E-3</v>
      </c>
      <c r="X35">
        <v>2.5823517219989701E-2</v>
      </c>
      <c r="Y35">
        <v>8.5689496097063403E-2</v>
      </c>
      <c r="Z35">
        <v>0.39363612269588499</v>
      </c>
      <c r="AA35">
        <v>0.50514913601293898</v>
      </c>
      <c r="AB35">
        <v>3346.3305231170398</v>
      </c>
      <c r="AC35">
        <v>0</v>
      </c>
      <c r="AD35">
        <v>96.603095731473999</v>
      </c>
      <c r="AE35">
        <v>3442.9336188485199</v>
      </c>
      <c r="AF35">
        <v>6.0938903796135598E-2</v>
      </c>
      <c r="AG35">
        <v>0</v>
      </c>
      <c r="AH35">
        <v>0.116692789369356</v>
      </c>
      <c r="AI35">
        <v>0.17763169316549199</v>
      </c>
      <c r="AJ35">
        <v>8.6927873240719697E-2</v>
      </c>
      <c r="AK35">
        <v>0</v>
      </c>
      <c r="AL35">
        <v>4.4547586932458597E-2</v>
      </c>
      <c r="AM35">
        <v>0.13147546017317799</v>
      </c>
      <c r="AN35">
        <v>0.26807347320617603</v>
      </c>
      <c r="AO35">
        <v>0</v>
      </c>
      <c r="AP35">
        <v>0.59174931525677599</v>
      </c>
      <c r="AQ35">
        <v>0.85982278846295301</v>
      </c>
      <c r="AR35">
        <v>0.13960737302294901</v>
      </c>
      <c r="AS35">
        <v>0.28906936945879402</v>
      </c>
      <c r="AT35">
        <v>1.05116911761468</v>
      </c>
      <c r="AU35">
        <v>0.11574972344756</v>
      </c>
      <c r="AV35">
        <v>2.4554183720069398</v>
      </c>
      <c r="AW35">
        <v>0.39084315701214101</v>
      </c>
      <c r="AX35">
        <v>0</v>
      </c>
      <c r="AY35">
        <v>0.64788617029812201</v>
      </c>
      <c r="AZ35">
        <v>1.03872932731026</v>
      </c>
      <c r="BA35">
        <v>0.13960737302294901</v>
      </c>
      <c r="BB35">
        <v>0.28906936945867501</v>
      </c>
      <c r="BC35">
        <v>1.0511691176142499</v>
      </c>
      <c r="BD35">
        <v>0.11574972344756</v>
      </c>
      <c r="BE35">
        <v>2.6343249108536999</v>
      </c>
      <c r="BF35">
        <v>12.5663938082896</v>
      </c>
      <c r="BG35">
        <v>0</v>
      </c>
      <c r="BH35">
        <v>3.77325109916287</v>
      </c>
      <c r="BI35">
        <v>16.339644907452499</v>
      </c>
      <c r="BJ35">
        <v>3.3114653249010202E-2</v>
      </c>
      <c r="BK35">
        <v>0</v>
      </c>
      <c r="BL35">
        <v>9.5596594413779304E-4</v>
      </c>
      <c r="BM35">
        <v>3.4070619193148001E-2</v>
      </c>
      <c r="BN35">
        <v>363.41266980684901</v>
      </c>
    </row>
    <row r="36" spans="1:66" x14ac:dyDescent="0.35">
      <c r="A36" t="s">
        <v>247</v>
      </c>
      <c r="B36">
        <v>2021</v>
      </c>
      <c r="C36" t="s">
        <v>252</v>
      </c>
      <c r="D36" t="s">
        <v>249</v>
      </c>
      <c r="E36" t="s">
        <v>249</v>
      </c>
      <c r="F36" t="s">
        <v>253</v>
      </c>
      <c r="G36">
        <v>924639.34793011798</v>
      </c>
      <c r="H36">
        <v>32129693.079807401</v>
      </c>
      <c r="I36">
        <v>4316861.4371206798</v>
      </c>
      <c r="J36">
        <v>2.99569446992678</v>
      </c>
      <c r="K36">
        <v>0</v>
      </c>
      <c r="L36">
        <v>1.55938122735922</v>
      </c>
      <c r="M36">
        <v>4.5550756972860098</v>
      </c>
      <c r="N36">
        <v>4.9570143583552002E-2</v>
      </c>
      <c r="O36">
        <v>0</v>
      </c>
      <c r="P36">
        <v>8.3814920156325395E-3</v>
      </c>
      <c r="Q36">
        <v>5.7951635599184599E-2</v>
      </c>
      <c r="R36">
        <v>7.0833848196801302E-2</v>
      </c>
      <c r="S36">
        <v>0.55781655454981105</v>
      </c>
      <c r="T36">
        <v>0.68660203834579703</v>
      </c>
      <c r="U36">
        <v>5.3910627576664302E-2</v>
      </c>
      <c r="V36">
        <v>0</v>
      </c>
      <c r="W36">
        <v>9.1152564554113497E-3</v>
      </c>
      <c r="X36">
        <v>6.3025884032075694E-2</v>
      </c>
      <c r="Y36">
        <v>0.28333539278720499</v>
      </c>
      <c r="Z36">
        <v>1.3015719606162199</v>
      </c>
      <c r="AA36">
        <v>1.6479332374355</v>
      </c>
      <c r="AB36">
        <v>12064.1739802215</v>
      </c>
      <c r="AC36">
        <v>0</v>
      </c>
      <c r="AD36">
        <v>349.90666527936497</v>
      </c>
      <c r="AE36">
        <v>12414.080645500901</v>
      </c>
      <c r="AF36">
        <v>0.140756723975001</v>
      </c>
      <c r="AG36">
        <v>0</v>
      </c>
      <c r="AH36">
        <v>0.370928873013188</v>
      </c>
      <c r="AI36">
        <v>0.51168559698819005</v>
      </c>
      <c r="AJ36">
        <v>0.246583897971629</v>
      </c>
      <c r="AK36">
        <v>0</v>
      </c>
      <c r="AL36">
        <v>0.168214462970424</v>
      </c>
      <c r="AM36">
        <v>0.41479836094205302</v>
      </c>
      <c r="AN36">
        <v>0.57477567831893095</v>
      </c>
      <c r="AO36">
        <v>0</v>
      </c>
      <c r="AP36">
        <v>1.75851046336211</v>
      </c>
      <c r="AQ36">
        <v>2.33328614168104</v>
      </c>
      <c r="AR36">
        <v>0.287447677305882</v>
      </c>
      <c r="AS36">
        <v>0.62592810863264503</v>
      </c>
      <c r="AT36">
        <v>2.1296584783347501</v>
      </c>
      <c r="AU36">
        <v>0.28212912847291599</v>
      </c>
      <c r="AV36">
        <v>5.6584495344272296</v>
      </c>
      <c r="AW36">
        <v>0.83832331490169398</v>
      </c>
      <c r="AX36">
        <v>0</v>
      </c>
      <c r="AY36">
        <v>1.9253418730946801</v>
      </c>
      <c r="AZ36">
        <v>2.7636651879963798</v>
      </c>
      <c r="BA36">
        <v>0.287447677305882</v>
      </c>
      <c r="BB36">
        <v>0.62592810863238701</v>
      </c>
      <c r="BC36">
        <v>2.1296584783338699</v>
      </c>
      <c r="BD36">
        <v>0.28212912847291599</v>
      </c>
      <c r="BE36">
        <v>6.0888285807414304</v>
      </c>
      <c r="BF36">
        <v>31.489852838208598</v>
      </c>
      <c r="BG36">
        <v>0</v>
      </c>
      <c r="BH36">
        <v>14.5102713593263</v>
      </c>
      <c r="BI36">
        <v>46.000124197534902</v>
      </c>
      <c r="BJ36">
        <v>0.119384781428775</v>
      </c>
      <c r="BK36">
        <v>0</v>
      </c>
      <c r="BL36">
        <v>3.4626101068613302E-3</v>
      </c>
      <c r="BM36">
        <v>0.12284739153563599</v>
      </c>
      <c r="BN36">
        <v>1310.34596946073</v>
      </c>
    </row>
    <row r="37" spans="1:66" x14ac:dyDescent="0.35">
      <c r="A37" t="s">
        <v>247</v>
      </c>
      <c r="B37">
        <v>2022</v>
      </c>
      <c r="C37" t="s">
        <v>248</v>
      </c>
      <c r="D37" t="s">
        <v>249</v>
      </c>
      <c r="E37" t="s">
        <v>249</v>
      </c>
      <c r="F37" t="s">
        <v>253</v>
      </c>
      <c r="G37">
        <v>2686833.7854804299</v>
      </c>
      <c r="H37">
        <v>96209643.269975096</v>
      </c>
      <c r="I37">
        <v>12626773.801745599</v>
      </c>
      <c r="J37">
        <v>4.2396105824682104</v>
      </c>
      <c r="K37">
        <v>0</v>
      </c>
      <c r="L37">
        <v>2.8298829021960299</v>
      </c>
      <c r="M37">
        <v>7.0694934846642399</v>
      </c>
      <c r="N37">
        <v>0.142615900266051</v>
      </c>
      <c r="O37">
        <v>0</v>
      </c>
      <c r="P37">
        <v>2.45773479115916E-2</v>
      </c>
      <c r="Q37">
        <v>0.167193248177642</v>
      </c>
      <c r="R37">
        <v>0.21210595599298801</v>
      </c>
      <c r="S37">
        <v>1.67033440344478</v>
      </c>
      <c r="T37">
        <v>2.04963360761541</v>
      </c>
      <c r="U37">
        <v>0.15510622421668399</v>
      </c>
      <c r="V37">
        <v>0</v>
      </c>
      <c r="W37">
        <v>2.6729181352939901E-2</v>
      </c>
      <c r="X37">
        <v>0.18183540556962399</v>
      </c>
      <c r="Y37">
        <v>0.84842382397195204</v>
      </c>
      <c r="Z37">
        <v>3.8974469413711499</v>
      </c>
      <c r="AA37">
        <v>4.9277061709127201</v>
      </c>
      <c r="AB37">
        <v>27783.729174190699</v>
      </c>
      <c r="AC37">
        <v>0</v>
      </c>
      <c r="AD37">
        <v>775.25424941932795</v>
      </c>
      <c r="AE37">
        <v>28558.98342361</v>
      </c>
      <c r="AF37">
        <v>0.25893121747964198</v>
      </c>
      <c r="AG37">
        <v>0</v>
      </c>
      <c r="AH37">
        <v>0.77787890858465703</v>
      </c>
      <c r="AI37">
        <v>1.0368101260642899</v>
      </c>
      <c r="AJ37">
        <v>0.47997305154915998</v>
      </c>
      <c r="AK37">
        <v>0</v>
      </c>
      <c r="AL37">
        <v>0.37568674387663897</v>
      </c>
      <c r="AM37">
        <v>0.85565979542579895</v>
      </c>
      <c r="AN37">
        <v>1.0051081210083499</v>
      </c>
      <c r="AO37">
        <v>0</v>
      </c>
      <c r="AP37">
        <v>3.5510833026591802</v>
      </c>
      <c r="AQ37">
        <v>4.5561914236675403</v>
      </c>
      <c r="AR37">
        <v>0.59363562437238504</v>
      </c>
      <c r="AS37">
        <v>1.48584486117155</v>
      </c>
      <c r="AT37">
        <v>3.1893468652330399</v>
      </c>
      <c r="AU37">
        <v>0.55149778865793397</v>
      </c>
      <c r="AV37">
        <v>10.376516563102401</v>
      </c>
      <c r="AW37">
        <v>1.4661587343790401</v>
      </c>
      <c r="AX37">
        <v>0</v>
      </c>
      <c r="AY37">
        <v>3.8879724950736199</v>
      </c>
      <c r="AZ37">
        <v>5.3541312294526602</v>
      </c>
      <c r="BA37">
        <v>0.59363562437238504</v>
      </c>
      <c r="BB37">
        <v>1.4858448611709401</v>
      </c>
      <c r="BC37">
        <v>3.1893468652317298</v>
      </c>
      <c r="BD37">
        <v>0.55149778865793397</v>
      </c>
      <c r="BE37">
        <v>11.1744563688856</v>
      </c>
      <c r="BF37">
        <v>66.961342370998906</v>
      </c>
      <c r="BG37">
        <v>0</v>
      </c>
      <c r="BH37">
        <v>33.096404772037801</v>
      </c>
      <c r="BI37">
        <v>100.057747143036</v>
      </c>
      <c r="BJ37">
        <v>0.27494252322413298</v>
      </c>
      <c r="BK37">
        <v>0</v>
      </c>
      <c r="BL37">
        <v>7.6717692624784298E-3</v>
      </c>
      <c r="BM37">
        <v>0.28261429248661102</v>
      </c>
      <c r="BN37">
        <v>3014.49216334725</v>
      </c>
    </row>
    <row r="38" spans="1:66" x14ac:dyDescent="0.35">
      <c r="A38" t="s">
        <v>247</v>
      </c>
      <c r="B38">
        <v>2022</v>
      </c>
      <c r="C38" t="s">
        <v>251</v>
      </c>
      <c r="D38" t="s">
        <v>249</v>
      </c>
      <c r="E38" t="s">
        <v>249</v>
      </c>
      <c r="F38" t="s">
        <v>253</v>
      </c>
      <c r="G38">
        <v>291836.68595225102</v>
      </c>
      <c r="H38">
        <v>9811542.0818465594</v>
      </c>
      <c r="I38">
        <v>1346181.3951671901</v>
      </c>
      <c r="J38">
        <v>0.982801091315886</v>
      </c>
      <c r="K38">
        <v>0</v>
      </c>
      <c r="L38">
        <v>0.39057179754138599</v>
      </c>
      <c r="M38">
        <v>1.37337288885727</v>
      </c>
      <c r="N38">
        <v>1.89369801544369E-2</v>
      </c>
      <c r="O38">
        <v>0</v>
      </c>
      <c r="P38">
        <v>3.3665892002553402E-3</v>
      </c>
      <c r="Q38">
        <v>2.2303569354692201E-2</v>
      </c>
      <c r="R38">
        <v>2.1630747628860102E-2</v>
      </c>
      <c r="S38">
        <v>0.17034213757727301</v>
      </c>
      <c r="T38">
        <v>0.214276454560826</v>
      </c>
      <c r="U38">
        <v>2.05947955221297E-2</v>
      </c>
      <c r="V38">
        <v>0</v>
      </c>
      <c r="W38">
        <v>3.6612296664067902E-3</v>
      </c>
      <c r="X38">
        <v>2.4256025188536499E-2</v>
      </c>
      <c r="Y38">
        <v>8.6522990515440601E-2</v>
      </c>
      <c r="Z38">
        <v>0.39746498768030403</v>
      </c>
      <c r="AA38">
        <v>0.50824400338428199</v>
      </c>
      <c r="AB38">
        <v>3294.8856156648499</v>
      </c>
      <c r="AC38">
        <v>0</v>
      </c>
      <c r="AD38">
        <v>96.419544724564801</v>
      </c>
      <c r="AE38">
        <v>3391.3051603894201</v>
      </c>
      <c r="AF38">
        <v>5.2918453360454198E-2</v>
      </c>
      <c r="AG38">
        <v>0</v>
      </c>
      <c r="AH38">
        <v>0.108816481877409</v>
      </c>
      <c r="AI38">
        <v>0.161734935237863</v>
      </c>
      <c r="AJ38">
        <v>7.8378247877895393E-2</v>
      </c>
      <c r="AK38">
        <v>0</v>
      </c>
      <c r="AL38">
        <v>4.3711439739808497E-2</v>
      </c>
      <c r="AM38">
        <v>0.122089687617704</v>
      </c>
      <c r="AN38">
        <v>0.23008599239491301</v>
      </c>
      <c r="AO38">
        <v>0</v>
      </c>
      <c r="AP38">
        <v>0.54288636238452603</v>
      </c>
      <c r="AQ38">
        <v>0.77297235477943904</v>
      </c>
      <c r="AR38">
        <v>0.13044340267875101</v>
      </c>
      <c r="AS38">
        <v>0.27214589427263802</v>
      </c>
      <c r="AT38">
        <v>0.99299934991198002</v>
      </c>
      <c r="AU38">
        <v>0.11006508073432</v>
      </c>
      <c r="AV38">
        <v>2.27862608237713</v>
      </c>
      <c r="AW38">
        <v>0.33555074374411198</v>
      </c>
      <c r="AX38">
        <v>0</v>
      </c>
      <c r="AY38">
        <v>0.59438933978478103</v>
      </c>
      <c r="AZ38">
        <v>0.92994008352889301</v>
      </c>
      <c r="BA38">
        <v>0.13044340267875101</v>
      </c>
      <c r="BB38">
        <v>0.272145894272527</v>
      </c>
      <c r="BC38">
        <v>0.99299934991157202</v>
      </c>
      <c r="BD38">
        <v>0.11006508073432</v>
      </c>
      <c r="BE38">
        <v>2.43559381112606</v>
      </c>
      <c r="BF38">
        <v>11.277369629836301</v>
      </c>
      <c r="BG38">
        <v>0</v>
      </c>
      <c r="BH38">
        <v>3.7319228441219199</v>
      </c>
      <c r="BI38">
        <v>15.009292473958199</v>
      </c>
      <c r="BJ38">
        <v>3.2605564185650103E-2</v>
      </c>
      <c r="BK38">
        <v>0</v>
      </c>
      <c r="BL38">
        <v>9.5414955812771001E-4</v>
      </c>
      <c r="BM38">
        <v>3.3559713743777898E-2</v>
      </c>
      <c r="BN38">
        <v>357.96312067121698</v>
      </c>
    </row>
    <row r="39" spans="1:66" x14ac:dyDescent="0.35">
      <c r="A39" t="s">
        <v>247</v>
      </c>
      <c r="B39">
        <v>2022</v>
      </c>
      <c r="C39" t="s">
        <v>252</v>
      </c>
      <c r="D39" t="s">
        <v>249</v>
      </c>
      <c r="E39" t="s">
        <v>249</v>
      </c>
      <c r="F39" t="s">
        <v>253</v>
      </c>
      <c r="G39">
        <v>941211.02113795804</v>
      </c>
      <c r="H39">
        <v>32166990.436712001</v>
      </c>
      <c r="I39">
        <v>4393961.3987373495</v>
      </c>
      <c r="J39">
        <v>2.6258255519487901</v>
      </c>
      <c r="K39">
        <v>0</v>
      </c>
      <c r="L39">
        <v>1.4545938799381199</v>
      </c>
      <c r="M39">
        <v>4.0804194318869103</v>
      </c>
      <c r="N39">
        <v>4.7762229442759298E-2</v>
      </c>
      <c r="O39">
        <v>0</v>
      </c>
      <c r="P39">
        <v>8.2564290471894494E-3</v>
      </c>
      <c r="Q39">
        <v>5.6018658489948803E-2</v>
      </c>
      <c r="R39">
        <v>7.0916074793568498E-2</v>
      </c>
      <c r="S39">
        <v>0.55846408899935196</v>
      </c>
      <c r="T39">
        <v>0.68539882228286897</v>
      </c>
      <c r="U39">
        <v>5.1944847519903997E-2</v>
      </c>
      <c r="V39">
        <v>0</v>
      </c>
      <c r="W39">
        <v>8.9793647471400999E-3</v>
      </c>
      <c r="X39">
        <v>6.0924212267044101E-2</v>
      </c>
      <c r="Y39">
        <v>0.28366429917427399</v>
      </c>
      <c r="Z39">
        <v>1.3030828743318199</v>
      </c>
      <c r="AA39">
        <v>1.64767138577313</v>
      </c>
      <c r="AB39">
        <v>11686.559414989</v>
      </c>
      <c r="AC39">
        <v>0</v>
      </c>
      <c r="AD39">
        <v>344.98978157711599</v>
      </c>
      <c r="AE39">
        <v>12031.5491965661</v>
      </c>
      <c r="AF39">
        <v>0.126427720623006</v>
      </c>
      <c r="AG39">
        <v>0</v>
      </c>
      <c r="AH39">
        <v>0.35257258781831002</v>
      </c>
      <c r="AI39">
        <v>0.47900030844131702</v>
      </c>
      <c r="AJ39">
        <v>0.22397748650378199</v>
      </c>
      <c r="AK39">
        <v>0</v>
      </c>
      <c r="AL39">
        <v>0.162351724110262</v>
      </c>
      <c r="AM39">
        <v>0.38632921061404502</v>
      </c>
      <c r="AN39">
        <v>0.51011463994329798</v>
      </c>
      <c r="AO39">
        <v>0</v>
      </c>
      <c r="AP39">
        <v>1.6527327730582599</v>
      </c>
      <c r="AQ39">
        <v>2.1628474130015598</v>
      </c>
      <c r="AR39">
        <v>0.28384790883878502</v>
      </c>
      <c r="AS39">
        <v>0.61074354986581503</v>
      </c>
      <c r="AT39">
        <v>2.1123618333104499</v>
      </c>
      <c r="AU39">
        <v>0.28229898520608698</v>
      </c>
      <c r="AV39">
        <v>5.4520996902226999</v>
      </c>
      <c r="AW39">
        <v>0.74412453734112505</v>
      </c>
      <c r="AX39">
        <v>0</v>
      </c>
      <c r="AY39">
        <v>1.8095307886038801</v>
      </c>
      <c r="AZ39">
        <v>2.5536553259450101</v>
      </c>
      <c r="BA39">
        <v>0.28384790883878502</v>
      </c>
      <c r="BB39">
        <v>0.61074354986556301</v>
      </c>
      <c r="BC39">
        <v>2.1123618333095799</v>
      </c>
      <c r="BD39">
        <v>0.28229898520608698</v>
      </c>
      <c r="BE39">
        <v>5.8429076031650302</v>
      </c>
      <c r="BF39">
        <v>29.110191666120802</v>
      </c>
      <c r="BG39">
        <v>0</v>
      </c>
      <c r="BH39">
        <v>14.3239390582266</v>
      </c>
      <c r="BI39">
        <v>43.434130724347398</v>
      </c>
      <c r="BJ39">
        <v>0.11564797919030299</v>
      </c>
      <c r="BK39">
        <v>0</v>
      </c>
      <c r="BL39">
        <v>3.4139535567265199E-3</v>
      </c>
      <c r="BM39">
        <v>0.11906193274703</v>
      </c>
      <c r="BN39">
        <v>1269.9685499306499</v>
      </c>
    </row>
    <row r="40" spans="1:66" x14ac:dyDescent="0.35">
      <c r="A40" t="s">
        <v>247</v>
      </c>
      <c r="B40">
        <v>2023</v>
      </c>
      <c r="C40" t="s">
        <v>248</v>
      </c>
      <c r="D40" t="s">
        <v>249</v>
      </c>
      <c r="E40" t="s">
        <v>249</v>
      </c>
      <c r="F40" t="s">
        <v>253</v>
      </c>
      <c r="G40">
        <v>2741336.1809442001</v>
      </c>
      <c r="H40">
        <v>97083952.101593003</v>
      </c>
      <c r="I40">
        <v>12889907.756291499</v>
      </c>
      <c r="J40">
        <v>3.76776350734773</v>
      </c>
      <c r="K40">
        <v>0</v>
      </c>
      <c r="L40">
        <v>2.70491234926806</v>
      </c>
      <c r="M40">
        <v>6.4726758566158002</v>
      </c>
      <c r="N40">
        <v>0.13804491842105801</v>
      </c>
      <c r="O40">
        <v>0</v>
      </c>
      <c r="P40">
        <v>2.4117594654588001E-2</v>
      </c>
      <c r="Q40">
        <v>0.162162513075646</v>
      </c>
      <c r="R40">
        <v>0.21403347702165501</v>
      </c>
      <c r="S40">
        <v>1.6855136315455299</v>
      </c>
      <c r="T40">
        <v>2.0617096216428301</v>
      </c>
      <c r="U40">
        <v>0.15013552343682299</v>
      </c>
      <c r="V40">
        <v>0</v>
      </c>
      <c r="W40">
        <v>2.6229520226665599E-2</v>
      </c>
      <c r="X40">
        <v>0.17636504366348901</v>
      </c>
      <c r="Y40">
        <v>0.85613390808662004</v>
      </c>
      <c r="Z40">
        <v>3.9328651402729</v>
      </c>
      <c r="AA40">
        <v>4.9653640920230098</v>
      </c>
      <c r="AB40">
        <v>27265.1278851682</v>
      </c>
      <c r="AC40">
        <v>0</v>
      </c>
      <c r="AD40">
        <v>769.76281976773703</v>
      </c>
      <c r="AE40">
        <v>28034.8907049359</v>
      </c>
      <c r="AF40">
        <v>0.22859923731301501</v>
      </c>
      <c r="AG40">
        <v>0</v>
      </c>
      <c r="AH40">
        <v>0.73373518081371703</v>
      </c>
      <c r="AI40">
        <v>0.96233441812673204</v>
      </c>
      <c r="AJ40">
        <v>0.44804981152115902</v>
      </c>
      <c r="AK40">
        <v>0</v>
      </c>
      <c r="AL40">
        <v>0.36878275556955098</v>
      </c>
      <c r="AM40">
        <v>0.81683256709071095</v>
      </c>
      <c r="AN40">
        <v>0.86765220664055998</v>
      </c>
      <c r="AO40">
        <v>0</v>
      </c>
      <c r="AP40">
        <v>3.2959988649071299</v>
      </c>
      <c r="AQ40">
        <v>4.1636510715476902</v>
      </c>
      <c r="AR40">
        <v>0.56026076676341396</v>
      </c>
      <c r="AS40">
        <v>1.4205196250588099</v>
      </c>
      <c r="AT40">
        <v>3.13057883065223</v>
      </c>
      <c r="AU40">
        <v>0.526417747515734</v>
      </c>
      <c r="AV40">
        <v>9.8014280415378892</v>
      </c>
      <c r="AW40">
        <v>1.2657888170982501</v>
      </c>
      <c r="AX40">
        <v>0</v>
      </c>
      <c r="AY40">
        <v>3.6086937769194201</v>
      </c>
      <c r="AZ40">
        <v>4.8744825940176799</v>
      </c>
      <c r="BA40">
        <v>0.56026076676341396</v>
      </c>
      <c r="BB40">
        <v>1.4205196250582199</v>
      </c>
      <c r="BC40">
        <v>3.1305788306509399</v>
      </c>
      <c r="BD40">
        <v>0.526417747515734</v>
      </c>
      <c r="BE40">
        <v>10.512259564005999</v>
      </c>
      <c r="BF40">
        <v>62.656799219815802</v>
      </c>
      <c r="BG40">
        <v>0</v>
      </c>
      <c r="BH40">
        <v>32.808564316420203</v>
      </c>
      <c r="BI40">
        <v>95.465363536236097</v>
      </c>
      <c r="BJ40">
        <v>0.269810543062032</v>
      </c>
      <c r="BK40">
        <v>0</v>
      </c>
      <c r="BL40">
        <v>7.6174271144157897E-3</v>
      </c>
      <c r="BM40">
        <v>0.27742797017644799</v>
      </c>
      <c r="BN40">
        <v>2959.1724984321399</v>
      </c>
    </row>
    <row r="41" spans="1:66" x14ac:dyDescent="0.35">
      <c r="A41" t="s">
        <v>247</v>
      </c>
      <c r="B41">
        <v>2023</v>
      </c>
      <c r="C41" t="s">
        <v>251</v>
      </c>
      <c r="D41" t="s">
        <v>249</v>
      </c>
      <c r="E41" t="s">
        <v>249</v>
      </c>
      <c r="F41" t="s">
        <v>253</v>
      </c>
      <c r="G41">
        <v>298521.81137533602</v>
      </c>
      <c r="H41">
        <v>9916837.8837391995</v>
      </c>
      <c r="I41">
        <v>1379042.57517194</v>
      </c>
      <c r="J41">
        <v>0.85652497459464005</v>
      </c>
      <c r="K41">
        <v>0</v>
      </c>
      <c r="L41">
        <v>0.370008567560074</v>
      </c>
      <c r="M41">
        <v>1.2265335421547101</v>
      </c>
      <c r="N41">
        <v>1.78437943583407E-2</v>
      </c>
      <c r="O41">
        <v>0</v>
      </c>
      <c r="P41">
        <v>3.2315448938534902E-3</v>
      </c>
      <c r="Q41">
        <v>2.1075339252194202E-2</v>
      </c>
      <c r="R41">
        <v>2.1862885135698298E-2</v>
      </c>
      <c r="S41">
        <v>0.17217022044362401</v>
      </c>
      <c r="T41">
        <v>0.215108444831517</v>
      </c>
      <c r="U41">
        <v>1.9406284739091499E-2</v>
      </c>
      <c r="V41">
        <v>0</v>
      </c>
      <c r="W41">
        <v>3.5144692052853999E-3</v>
      </c>
      <c r="X41">
        <v>2.2920753944376902E-2</v>
      </c>
      <c r="Y41">
        <v>8.7451540542793499E-2</v>
      </c>
      <c r="Z41">
        <v>0.40173051436845703</v>
      </c>
      <c r="AA41">
        <v>0.51210280885562798</v>
      </c>
      <c r="AB41">
        <v>3244.7300414818001</v>
      </c>
      <c r="AC41">
        <v>0</v>
      </c>
      <c r="AD41">
        <v>96.157377019938195</v>
      </c>
      <c r="AE41">
        <v>3340.8874185017298</v>
      </c>
      <c r="AF41">
        <v>4.6072651208675999E-2</v>
      </c>
      <c r="AG41">
        <v>0</v>
      </c>
      <c r="AH41">
        <v>0.10160811180229801</v>
      </c>
      <c r="AI41">
        <v>0.14768076301097399</v>
      </c>
      <c r="AJ41">
        <v>7.1169467383997001E-2</v>
      </c>
      <c r="AK41">
        <v>0</v>
      </c>
      <c r="AL41">
        <v>4.2889928175957701E-2</v>
      </c>
      <c r="AM41">
        <v>0.11405939555995399</v>
      </c>
      <c r="AN41">
        <v>0.197699532775649</v>
      </c>
      <c r="AO41">
        <v>0</v>
      </c>
      <c r="AP41">
        <v>0.49870527132548897</v>
      </c>
      <c r="AQ41">
        <v>0.69640480410113803</v>
      </c>
      <c r="AR41">
        <v>0.122164593430657</v>
      </c>
      <c r="AS41">
        <v>0.25661214682165201</v>
      </c>
      <c r="AT41">
        <v>0.94368159233082705</v>
      </c>
      <c r="AU41">
        <v>0.104797509351094</v>
      </c>
      <c r="AV41">
        <v>2.1236606460353702</v>
      </c>
      <c r="AW41">
        <v>0.28841859393651198</v>
      </c>
      <c r="AX41">
        <v>0</v>
      </c>
      <c r="AY41">
        <v>0.54601843854413401</v>
      </c>
      <c r="AZ41">
        <v>0.83443703248064605</v>
      </c>
      <c r="BA41">
        <v>0.122164593430657</v>
      </c>
      <c r="BB41">
        <v>0.25661214682154598</v>
      </c>
      <c r="BC41">
        <v>0.94368159233043902</v>
      </c>
      <c r="BD41">
        <v>0.104797509351094</v>
      </c>
      <c r="BE41">
        <v>2.2616928744143801</v>
      </c>
      <c r="BF41">
        <v>10.192183349538499</v>
      </c>
      <c r="BG41">
        <v>0</v>
      </c>
      <c r="BH41">
        <v>3.6910694533081898</v>
      </c>
      <c r="BI41">
        <v>13.8832528028467</v>
      </c>
      <c r="BJ41">
        <v>3.2109234120193897E-2</v>
      </c>
      <c r="BK41">
        <v>0</v>
      </c>
      <c r="BL41">
        <v>9.5155519616261803E-4</v>
      </c>
      <c r="BM41">
        <v>3.3060789316356497E-2</v>
      </c>
      <c r="BN41">
        <v>352.641366547139</v>
      </c>
    </row>
    <row r="42" spans="1:66" x14ac:dyDescent="0.35">
      <c r="A42" t="s">
        <v>247</v>
      </c>
      <c r="B42">
        <v>2023</v>
      </c>
      <c r="C42" t="s">
        <v>252</v>
      </c>
      <c r="D42" t="s">
        <v>249</v>
      </c>
      <c r="E42" t="s">
        <v>249</v>
      </c>
      <c r="F42" t="s">
        <v>253</v>
      </c>
      <c r="G42">
        <v>957708.84151558101</v>
      </c>
      <c r="H42">
        <v>32245845.648369499</v>
      </c>
      <c r="I42">
        <v>4470094.5001336802</v>
      </c>
      <c r="J42">
        <v>2.3165261272875299</v>
      </c>
      <c r="K42">
        <v>0</v>
      </c>
      <c r="L42">
        <v>1.3609695856875801</v>
      </c>
      <c r="M42">
        <v>3.6774957129751198</v>
      </c>
      <c r="N42">
        <v>4.6269134998807401E-2</v>
      </c>
      <c r="O42">
        <v>0</v>
      </c>
      <c r="P42">
        <v>8.1638733271017002E-3</v>
      </c>
      <c r="Q42">
        <v>5.4433008325909103E-2</v>
      </c>
      <c r="R42">
        <v>7.1089920777039198E-2</v>
      </c>
      <c r="S42">
        <v>0.55983312611918301</v>
      </c>
      <c r="T42">
        <v>0.68535605522213205</v>
      </c>
      <c r="U42">
        <v>5.0321494900900703E-2</v>
      </c>
      <c r="V42">
        <v>0</v>
      </c>
      <c r="W42">
        <v>8.8788426564612895E-3</v>
      </c>
      <c r="X42">
        <v>5.9200337557362002E-2</v>
      </c>
      <c r="Y42">
        <v>0.28435968310815701</v>
      </c>
      <c r="Z42">
        <v>1.30627729427809</v>
      </c>
      <c r="AA42">
        <v>1.6498373149436101</v>
      </c>
      <c r="AB42">
        <v>11327.843144292599</v>
      </c>
      <c r="AC42">
        <v>0</v>
      </c>
      <c r="AD42">
        <v>339.78878263034602</v>
      </c>
      <c r="AE42">
        <v>11667.631926923001</v>
      </c>
      <c r="AF42">
        <v>0.113926448347569</v>
      </c>
      <c r="AG42">
        <v>0</v>
      </c>
      <c r="AH42">
        <v>0.33497217210668101</v>
      </c>
      <c r="AI42">
        <v>0.44889862045425</v>
      </c>
      <c r="AJ42">
        <v>0.20492003545214399</v>
      </c>
      <c r="AK42">
        <v>0</v>
      </c>
      <c r="AL42">
        <v>0.15668989532740901</v>
      </c>
      <c r="AM42">
        <v>0.361609930779553</v>
      </c>
      <c r="AN42">
        <v>0.45388811850713801</v>
      </c>
      <c r="AO42">
        <v>0</v>
      </c>
      <c r="AP42">
        <v>1.55353325017453</v>
      </c>
      <c r="AQ42">
        <v>2.0074213686816602</v>
      </c>
      <c r="AR42">
        <v>0.280304232405994</v>
      </c>
      <c r="AS42">
        <v>0.59608503466325702</v>
      </c>
      <c r="AT42">
        <v>2.0985799431774601</v>
      </c>
      <c r="AU42">
        <v>0.28211669906482301</v>
      </c>
      <c r="AV42">
        <v>5.2645072779932001</v>
      </c>
      <c r="AW42">
        <v>0.66224394206084702</v>
      </c>
      <c r="AX42">
        <v>0</v>
      </c>
      <c r="AY42">
        <v>1.7009222261697401</v>
      </c>
      <c r="AZ42">
        <v>2.36316616823059</v>
      </c>
      <c r="BA42">
        <v>0.280304232405994</v>
      </c>
      <c r="BB42">
        <v>0.59608503466301099</v>
      </c>
      <c r="BC42">
        <v>2.0985799431765901</v>
      </c>
      <c r="BD42">
        <v>0.28211669906482301</v>
      </c>
      <c r="BE42">
        <v>5.6202520775410196</v>
      </c>
      <c r="BF42">
        <v>27.105436155060499</v>
      </c>
      <c r="BG42">
        <v>0</v>
      </c>
      <c r="BH42">
        <v>14.137925465661001</v>
      </c>
      <c r="BI42">
        <v>41.243361620721501</v>
      </c>
      <c r="BJ42">
        <v>0.11209819089628099</v>
      </c>
      <c r="BK42">
        <v>0</v>
      </c>
      <c r="BL42">
        <v>3.36248545592746E-3</v>
      </c>
      <c r="BM42">
        <v>0.115460676352209</v>
      </c>
      <c r="BN42">
        <v>1231.5559166385599</v>
      </c>
    </row>
    <row r="43" spans="1:66" x14ac:dyDescent="0.35">
      <c r="A43" t="s">
        <v>247</v>
      </c>
      <c r="B43">
        <v>2024</v>
      </c>
      <c r="C43" t="s">
        <v>248</v>
      </c>
      <c r="D43" t="s">
        <v>249</v>
      </c>
      <c r="E43" t="s">
        <v>249</v>
      </c>
      <c r="F43" t="s">
        <v>253</v>
      </c>
      <c r="G43">
        <v>2794889.5712898499</v>
      </c>
      <c r="H43">
        <v>97876493.918342203</v>
      </c>
      <c r="I43">
        <v>13145152.956329901</v>
      </c>
      <c r="J43">
        <v>3.3892864782368499</v>
      </c>
      <c r="K43">
        <v>0</v>
      </c>
      <c r="L43">
        <v>2.5908540769486201</v>
      </c>
      <c r="M43">
        <v>5.9801405551854803</v>
      </c>
      <c r="N43">
        <v>0.133890503646489</v>
      </c>
      <c r="O43">
        <v>0</v>
      </c>
      <c r="P43">
        <v>2.3711262718907299E-2</v>
      </c>
      <c r="Q43">
        <v>0.15760176636539699</v>
      </c>
      <c r="R43">
        <v>0.215780732639621</v>
      </c>
      <c r="S43">
        <v>1.6992732695370101</v>
      </c>
      <c r="T43">
        <v>2.0726557685420302</v>
      </c>
      <c r="U43">
        <v>0.14561813900238599</v>
      </c>
      <c r="V43">
        <v>0</v>
      </c>
      <c r="W43">
        <v>2.5788161643191199E-2</v>
      </c>
      <c r="X43">
        <v>0.17140630064557699</v>
      </c>
      <c r="Y43">
        <v>0.86312293055848499</v>
      </c>
      <c r="Z43">
        <v>3.96497096225304</v>
      </c>
      <c r="AA43">
        <v>4.9995001934571004</v>
      </c>
      <c r="AB43">
        <v>26711.737194981299</v>
      </c>
      <c r="AC43">
        <v>0</v>
      </c>
      <c r="AD43">
        <v>762.845986944826</v>
      </c>
      <c r="AE43">
        <v>27474.5831819261</v>
      </c>
      <c r="AF43">
        <v>0.203258249623538</v>
      </c>
      <c r="AG43">
        <v>0</v>
      </c>
      <c r="AH43">
        <v>0.69229497095991799</v>
      </c>
      <c r="AI43">
        <v>0.89555322058345699</v>
      </c>
      <c r="AJ43">
        <v>0.42202066622398199</v>
      </c>
      <c r="AK43">
        <v>0</v>
      </c>
      <c r="AL43">
        <v>0.36136043160624598</v>
      </c>
      <c r="AM43">
        <v>0.78338109783022802</v>
      </c>
      <c r="AN43">
        <v>0.75455349174627595</v>
      </c>
      <c r="AO43">
        <v>0</v>
      </c>
      <c r="AP43">
        <v>3.0645341283793899</v>
      </c>
      <c r="AQ43">
        <v>3.8190876201256598</v>
      </c>
      <c r="AR43">
        <v>0.53092133309149603</v>
      </c>
      <c r="AS43">
        <v>1.3635536358935101</v>
      </c>
      <c r="AT43">
        <v>3.0835133142776101</v>
      </c>
      <c r="AU43">
        <v>0.50376987405582496</v>
      </c>
      <c r="AV43">
        <v>9.3008457774441098</v>
      </c>
      <c r="AW43">
        <v>1.1010426839043901</v>
      </c>
      <c r="AX43">
        <v>0</v>
      </c>
      <c r="AY43">
        <v>3.3552791309101502</v>
      </c>
      <c r="AZ43">
        <v>4.4563218148145403</v>
      </c>
      <c r="BA43">
        <v>0.53092133309149603</v>
      </c>
      <c r="BB43">
        <v>1.3635536358929501</v>
      </c>
      <c r="BC43">
        <v>3.08351331427634</v>
      </c>
      <c r="BD43">
        <v>0.50376987405582496</v>
      </c>
      <c r="BE43">
        <v>9.9380799721311597</v>
      </c>
      <c r="BF43">
        <v>59.095620445607501</v>
      </c>
      <c r="BG43">
        <v>0</v>
      </c>
      <c r="BH43">
        <v>32.368539858958499</v>
      </c>
      <c r="BI43">
        <v>91.464160304565993</v>
      </c>
      <c r="BJ43">
        <v>0.26433429357317501</v>
      </c>
      <c r="BK43">
        <v>0</v>
      </c>
      <c r="BL43">
        <v>7.54897944646136E-3</v>
      </c>
      <c r="BM43">
        <v>0.271883273019636</v>
      </c>
      <c r="BN43">
        <v>2900.0302449378801</v>
      </c>
    </row>
    <row r="44" spans="1:66" x14ac:dyDescent="0.35">
      <c r="A44" t="s">
        <v>247</v>
      </c>
      <c r="B44">
        <v>2024</v>
      </c>
      <c r="C44" t="s">
        <v>251</v>
      </c>
      <c r="D44" t="s">
        <v>249</v>
      </c>
      <c r="E44" t="s">
        <v>249</v>
      </c>
      <c r="F44" t="s">
        <v>253</v>
      </c>
      <c r="G44">
        <v>305303.99442434497</v>
      </c>
      <c r="H44">
        <v>10017937.8546333</v>
      </c>
      <c r="I44">
        <v>1411871.62315627</v>
      </c>
      <c r="J44">
        <v>0.75105250255079603</v>
      </c>
      <c r="K44">
        <v>0</v>
      </c>
      <c r="L44">
        <v>0.35122391847561701</v>
      </c>
      <c r="M44">
        <v>1.10227642102641</v>
      </c>
      <c r="N44">
        <v>1.6889101423730499E-2</v>
      </c>
      <c r="O44">
        <v>0</v>
      </c>
      <c r="P44">
        <v>3.1125876546228399E-3</v>
      </c>
      <c r="Q44">
        <v>2.0001689078353299E-2</v>
      </c>
      <c r="R44">
        <v>2.2085772418599801E-2</v>
      </c>
      <c r="S44">
        <v>0.173925457796473</v>
      </c>
      <c r="T44">
        <v>0.216012919293426</v>
      </c>
      <c r="U44">
        <v>1.8368248557832801E-2</v>
      </c>
      <c r="V44">
        <v>0</v>
      </c>
      <c r="W44">
        <v>3.38516965094572E-3</v>
      </c>
      <c r="X44">
        <v>2.1753418208778501E-2</v>
      </c>
      <c r="Y44">
        <v>8.8343089674399397E-2</v>
      </c>
      <c r="Z44">
        <v>0.40582606819177103</v>
      </c>
      <c r="AA44">
        <v>0.51592257607494996</v>
      </c>
      <c r="AB44">
        <v>3191.3630075429501</v>
      </c>
      <c r="AC44">
        <v>0</v>
      </c>
      <c r="AD44">
        <v>95.787256062617701</v>
      </c>
      <c r="AE44">
        <v>3287.1502636055702</v>
      </c>
      <c r="AF44">
        <v>4.0276679190424297E-2</v>
      </c>
      <c r="AG44">
        <v>0</v>
      </c>
      <c r="AH44">
        <v>9.4923179936376695E-2</v>
      </c>
      <c r="AI44">
        <v>0.13519985912680099</v>
      </c>
      <c r="AJ44">
        <v>6.5094978137860499E-2</v>
      </c>
      <c r="AK44">
        <v>0</v>
      </c>
      <c r="AL44">
        <v>4.2047236276648199E-2</v>
      </c>
      <c r="AM44">
        <v>0.107142214414508</v>
      </c>
      <c r="AN44">
        <v>0.17060763525084699</v>
      </c>
      <c r="AO44">
        <v>0</v>
      </c>
      <c r="AP44">
        <v>0.458582280045089</v>
      </c>
      <c r="AQ44">
        <v>0.62918991529593704</v>
      </c>
      <c r="AR44">
        <v>0.114565358929032</v>
      </c>
      <c r="AS44">
        <v>0.24228330058025899</v>
      </c>
      <c r="AT44">
        <v>0.89987478480960004</v>
      </c>
      <c r="AU44">
        <v>9.9832035581153805E-2</v>
      </c>
      <c r="AV44">
        <v>1.98574539519598</v>
      </c>
      <c r="AW44">
        <v>0.248924479393269</v>
      </c>
      <c r="AX44">
        <v>0</v>
      </c>
      <c r="AY44">
        <v>0.50208944548316903</v>
      </c>
      <c r="AZ44">
        <v>0.75101392487643803</v>
      </c>
      <c r="BA44">
        <v>0.114565358929032</v>
      </c>
      <c r="BB44">
        <v>0.24228330058015901</v>
      </c>
      <c r="BC44">
        <v>0.899874784809229</v>
      </c>
      <c r="BD44">
        <v>9.9832035581153805E-2</v>
      </c>
      <c r="BE44">
        <v>2.1075694047760098</v>
      </c>
      <c r="BF44">
        <v>9.3005806390663999</v>
      </c>
      <c r="BG44">
        <v>0</v>
      </c>
      <c r="BH44">
        <v>3.6483011881708398</v>
      </c>
      <c r="BI44">
        <v>12.9488818272372</v>
      </c>
      <c r="BJ44">
        <v>3.1581124057065098E-2</v>
      </c>
      <c r="BK44">
        <v>0</v>
      </c>
      <c r="BL44">
        <v>9.4789254924917401E-4</v>
      </c>
      <c r="BM44">
        <v>3.2529016606314298E-2</v>
      </c>
      <c r="BN44">
        <v>346.96923774926398</v>
      </c>
    </row>
    <row r="45" spans="1:66" x14ac:dyDescent="0.35">
      <c r="A45" t="s">
        <v>247</v>
      </c>
      <c r="B45">
        <v>2024</v>
      </c>
      <c r="C45" t="s">
        <v>252</v>
      </c>
      <c r="D45" t="s">
        <v>249</v>
      </c>
      <c r="E45" t="s">
        <v>249</v>
      </c>
      <c r="F45" t="s">
        <v>253</v>
      </c>
      <c r="G45">
        <v>974230.25027859805</v>
      </c>
      <c r="H45">
        <v>32328524.031075899</v>
      </c>
      <c r="I45">
        <v>4545641.2947461801</v>
      </c>
      <c r="J45">
        <v>2.0600181358887601</v>
      </c>
      <c r="K45">
        <v>0</v>
      </c>
      <c r="L45">
        <v>1.2776372117632999</v>
      </c>
      <c r="M45">
        <v>3.3376553476520598</v>
      </c>
      <c r="N45">
        <v>4.4975486180245099E-2</v>
      </c>
      <c r="O45">
        <v>0</v>
      </c>
      <c r="P45">
        <v>8.1010657272402101E-3</v>
      </c>
      <c r="Q45">
        <v>5.3076551907485302E-2</v>
      </c>
      <c r="R45">
        <v>7.12721954098917E-2</v>
      </c>
      <c r="S45">
        <v>0.56126853885289796</v>
      </c>
      <c r="T45">
        <v>0.68561728617027495</v>
      </c>
      <c r="U45">
        <v>4.8914805501091299E-2</v>
      </c>
      <c r="V45">
        <v>0</v>
      </c>
      <c r="W45">
        <v>8.8106095815006207E-3</v>
      </c>
      <c r="X45">
        <v>5.7725415082591901E-2</v>
      </c>
      <c r="Y45">
        <v>0.28508878163956602</v>
      </c>
      <c r="Z45">
        <v>1.3096265906567599</v>
      </c>
      <c r="AA45">
        <v>1.65244078737892</v>
      </c>
      <c r="AB45">
        <v>10975.564404745401</v>
      </c>
      <c r="AC45">
        <v>0</v>
      </c>
      <c r="AD45">
        <v>334.36223932892898</v>
      </c>
      <c r="AE45">
        <v>11309.9266440744</v>
      </c>
      <c r="AF45">
        <v>0.103102881448176</v>
      </c>
      <c r="AG45">
        <v>0</v>
      </c>
      <c r="AH45">
        <v>0.31811119164927498</v>
      </c>
      <c r="AI45">
        <v>0.42121407309745101</v>
      </c>
      <c r="AJ45">
        <v>0.188914249784708</v>
      </c>
      <c r="AK45">
        <v>0</v>
      </c>
      <c r="AL45">
        <v>0.151224615099289</v>
      </c>
      <c r="AM45">
        <v>0.34013886488399803</v>
      </c>
      <c r="AN45">
        <v>0.40591418206528301</v>
      </c>
      <c r="AO45">
        <v>0</v>
      </c>
      <c r="AP45">
        <v>1.46098037790632</v>
      </c>
      <c r="AQ45">
        <v>1.8668945599716</v>
      </c>
      <c r="AR45">
        <v>0.27689825893382097</v>
      </c>
      <c r="AS45">
        <v>0.58209265695074897</v>
      </c>
      <c r="AT45">
        <v>2.0864844212201001</v>
      </c>
      <c r="AU45">
        <v>0.28161906831767702</v>
      </c>
      <c r="AV45">
        <v>5.0939889653939501</v>
      </c>
      <c r="AW45">
        <v>0.59228599270833504</v>
      </c>
      <c r="AX45">
        <v>0</v>
      </c>
      <c r="AY45">
        <v>1.5995892402248899</v>
      </c>
      <c r="AZ45">
        <v>2.1918752329332301</v>
      </c>
      <c r="BA45">
        <v>0.27689825893382097</v>
      </c>
      <c r="BB45">
        <v>0.58209265695050905</v>
      </c>
      <c r="BC45">
        <v>2.0864844212192399</v>
      </c>
      <c r="BD45">
        <v>0.28161906831767702</v>
      </c>
      <c r="BE45">
        <v>5.4189696383544801</v>
      </c>
      <c r="BF45">
        <v>25.4664863693617</v>
      </c>
      <c r="BG45">
        <v>0</v>
      </c>
      <c r="BH45">
        <v>13.9582964885215</v>
      </c>
      <c r="BI45">
        <v>39.424782857883201</v>
      </c>
      <c r="BJ45">
        <v>0.108612107191604</v>
      </c>
      <c r="BK45">
        <v>0</v>
      </c>
      <c r="BL45">
        <v>3.3087854109003002E-3</v>
      </c>
      <c r="BM45">
        <v>0.111920892602504</v>
      </c>
      <c r="BN45">
        <v>1193.7989784471399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9ACC54-2665-4245-B282-352C9F97AD18}">
  <ds:schemaRefs>
    <ds:schemaRef ds:uri="http://purl.org/dc/elements/1.1/"/>
    <ds:schemaRef ds:uri="http://purl.org/dc/dcmitype/"/>
    <ds:schemaRef ds:uri="http://purl.org/dc/terms/"/>
    <ds:schemaRef ds:uri="f5845160-6387-4115-ac44-b2ebe70f2e1c"/>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d4a2a8d-b2d0-4bf7-91be-b870981496b0"/>
    <ds:schemaRef ds:uri="http://schemas.microsoft.com/sharepoint/v3"/>
  </ds:schemaRefs>
</ds:datastoreItem>
</file>

<file path=customXml/itemProps2.xml><?xml version="1.0" encoding="utf-8"?>
<ds:datastoreItem xmlns:ds="http://schemas.openxmlformats.org/officeDocument/2006/customXml" ds:itemID="{F163CFDA-DFAC-437B-A6DF-1001E2C91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845160-6387-4115-ac44-b2ebe70f2e1c"/>
    <ds:schemaRef ds:uri="ed4a2a8d-b2d0-4bf7-91be-b870981496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47A021-282D-4A65-AA41-D29793946E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Gen'l Info</vt:lpstr>
      <vt:lpstr>CE EV Charger Projects</vt:lpstr>
      <vt:lpstr>Notes &amp; Assumptions</vt:lpstr>
      <vt:lpstr>Emission Factors</vt:lpstr>
      <vt:lpstr>FYE25 EMFAC (2021) Analysis</vt:lpstr>
      <vt:lpstr>EMFAC 2022 Raw Data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Tang</dc:creator>
  <cp:keywords/>
  <dc:description/>
  <cp:lastModifiedBy>Jason Newman</cp:lastModifiedBy>
  <cp:revision/>
  <dcterms:created xsi:type="dcterms:W3CDTF">2018-10-09T22:24:06Z</dcterms:created>
  <dcterms:modified xsi:type="dcterms:W3CDTF">2026-04-10T20:46:16Z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0x010100287F96852DA00B498504A1DA5F437095</vt:lpwstr>
  </property>
  <property fmtid="{D5CDD505-2E9C-101B-9397-08002B2CF9AE}" pid="3" name="MediaServiceImageTags">
    <vt:lpwstr/>
  </property>
</Properties>
</file>