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customProperty1.bin" ContentType="application/vnd.openxmlformats-officedocument.spreadsheetml.customProperty"/>
  <Override PartName="/docProps/app.xml" ContentType="application/vnd.openxmlformats-officedocument.extended-properties+xml"/>
  <Override PartName="/docProps/custom.xml" ContentType="application/vnd.openxmlformats-officedocument.custom-properties+xml"/>
  <Override PartName="/xl/customProperty3.bin" ContentType="application/vnd.openxmlformats-officedocument.spreadsheetml.customProperty"/>
  <Override PartName="/xl/customProperty4.bin" ContentType="application/vnd.openxmlformats-officedocument.spreadsheetml.customProperty"/>
  <Override PartName="/xl/customProperty2.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G:\Env_Rev\Grant Programs\TFCA PROGRAM\WORKSHTS\EXCEL\2027\"/>
    </mc:Choice>
  </mc:AlternateContent>
  <xr:revisionPtr revIDLastSave="0" documentId="13_ncr:1_{EA2223FB-A368-45FF-9333-2A49F1092FB1}" xr6:coauthVersionLast="47" xr6:coauthVersionMax="47" xr10:uidLastSave="{00000000-0000-0000-0000-000000000000}"/>
  <bookViews>
    <workbookView xWindow="-110" yWindow="-110" windowWidth="22780" windowHeight="14540" tabRatio="603" activeTab="1" xr2:uid="{00000000-000D-0000-FFFF-FFFF00000000}"/>
  </bookViews>
  <sheets>
    <sheet name="Instructions" sheetId="6" r:id="rId1"/>
    <sheet name="Gen'l Info" sheetId="5" r:id="rId2"/>
    <sheet name="CE Calc" sheetId="7" r:id="rId3"/>
    <sheet name="Notes &amp; Assumptions" sheetId="4" r:id="rId4"/>
    <sheet name="Emission Factors" sheetId="9" r:id="rId5"/>
  </sheets>
  <definedNames>
    <definedName name="Annual_CO2_Emissions">#REF!</definedName>
    <definedName name="Annual_Emission_Reductions_ROG_NOx_PM">#REF!</definedName>
    <definedName name="Annual_Mileage_New_Vehicles">#REF!</definedName>
    <definedName name="Annual_NOx_Emissions">#REF!</definedName>
    <definedName name="Annual_PM_Emissions">#REF!</definedName>
    <definedName name="Annual_ROG_Emissions">#REF!</definedName>
    <definedName name="Annual_Trips_Reduced">#REF!</definedName>
    <definedName name="Annual_VMT_Reduction">#REF!</definedName>
    <definedName name="Annual_Weighted_PM_Emissions">#REF!</definedName>
    <definedName name="Application_Number">#REF!</definedName>
    <definedName name="BVMT">#REF!</definedName>
    <definedName name="BVMTNOxfactor">#REF!</definedName>
    <definedName name="BVMTPM10factor">#REF!</definedName>
    <definedName name="BVMTROGfactor">#REF!</definedName>
    <definedName name="CoFund">#REF!</definedName>
    <definedName name="Cost_Effectiveness_Points">#REF!</definedName>
    <definedName name="Disadvantaged_Community_Points">#REF!</definedName>
    <definedName name="Final_Report_Date_CMA">#REF!</definedName>
    <definedName name="Incremental_Cost">#REF!</definedName>
    <definedName name="Lifetime_CO2_Emissions">#REF!</definedName>
    <definedName name="Lifetime_Emission_Reductions_ROG_NOx_PM">#REF!</definedName>
    <definedName name="Lifetime_NOx_Emissions">#REF!</definedName>
    <definedName name="Lifetime_NOx_Emissions_Plus_Scrap_Credit">#REF!</definedName>
    <definedName name="Lifetime_PM_Emissions">#REF!</definedName>
    <definedName name="Lifetime_ROG_Emissions">#REF!</definedName>
    <definedName name="Lifetime_ROG_Emissions_Plus_Scrap_Credit">#REF!</definedName>
    <definedName name="Lifetime_Trips_Reduced">#REF!</definedName>
    <definedName name="Lifetime_VMT_Reduction">#REF!</definedName>
    <definedName name="Lifetime_Weighted_PM_Emissions">#REF!</definedName>
    <definedName name="Lifetime_Weighted_PM_Emissions_Plus_Scrap_Credit">#REF!</definedName>
    <definedName name="Local_Clean_Air_Planning_Points">#REF!</definedName>
    <definedName name="New_Vehicle_NOx_Emission_Factor__gr_yr">#REF!</definedName>
    <definedName name="New_Vehicle_PM_Emission_Factor__gr_mi">#REF!</definedName>
    <definedName name="New_Vehicle_ROG_Emission_Factor__gr_yr">#REF!</definedName>
    <definedName name="NOx_Emis_Reductions_from_HD_Vehicles">#REF!</definedName>
    <definedName name="Number_New_Vehicles_Purchased">#REF!</definedName>
    <definedName name="Number_of_New_Vehicles">#REF!</definedName>
    <definedName name="Number_Vehicles_Repowered">#REF!</definedName>
    <definedName name="Number_Vehicles_Required_Scrapped">#REF!</definedName>
    <definedName name="Number_Vehicles_Retrofit">#REF!</definedName>
    <definedName name="Number_Vehicles_Voluntarily_Scrapped">#REF!</definedName>
    <definedName name="Other_Project_Attributes_Points">#REF!</definedName>
    <definedName name="Percent_Vehicles_Scrapped">#REF!</definedName>
    <definedName name="PM_Emis_Reductions_from_HD_Vehicles">#REF!</definedName>
    <definedName name="_xlnm.Print_Area" localSheetId="2">'CE Calc'!$A$1:$AX$25</definedName>
    <definedName name="_xlnm.Print_Area" localSheetId="0">Instructions!$A$1:$L$61</definedName>
    <definedName name="_xlnm.Print_Titles" localSheetId="2">'CE Calc'!$1:$8</definedName>
    <definedName name="Project_Sponsor">#REF!</definedName>
    <definedName name="Project_Sponsor_Address">#REF!</definedName>
    <definedName name="Project_Sponsor_City">#REF!</definedName>
    <definedName name="Project_Sponsor_City_Zip">#REF!</definedName>
    <definedName name="Project_Sponsor_Contact">#REF!</definedName>
    <definedName name="Project_Sponsor_County">#REF!</definedName>
    <definedName name="Project_Sponsor_Email">#REF!</definedName>
    <definedName name="Project_Sponsor_Phone_Number">#REF!</definedName>
    <definedName name="Project_Sponsor_Zip_Code">#REF!</definedName>
    <definedName name="Project_Start_Date">#REF!</definedName>
    <definedName name="Project_Title">#REF!</definedName>
    <definedName name="Project_Type_Code">#REF!</definedName>
    <definedName name="Promote_Alternative_Transportation_Modes">#REF!</definedName>
    <definedName name="Ratio_Scrapped_HDV_to_New">#REF!</definedName>
    <definedName name="ROG_Emis_Reductions_from_HD_Vehicles">#REF!</definedName>
    <definedName name="Scrap_Benefit_Percent">#REF!</definedName>
    <definedName name="Scrapping_Required">#REF!</definedName>
    <definedName name="Scrapping_Voluntarily">#REF!</definedName>
    <definedName name="TFCA_Cost_40_Percent">#REF!</definedName>
    <definedName name="TFCA_Cost_60_Percent">#REF!</definedName>
    <definedName name="TFCA_Cost_Effectiveness">#REF!</definedName>
    <definedName name="TFCA_Funding_Effectiveness_Points">#REF!</definedName>
    <definedName name="TFCA_Weighted_Cost_Effectiveness">#REF!</definedName>
    <definedName name="Total_New_EVs">#REF!</definedName>
    <definedName name="Total_Number_Vehicles_Scrapped">#REF!</definedName>
    <definedName name="Total_Points">#REF!</definedName>
    <definedName name="Total_Project_Cost">#REF!</definedName>
    <definedName name="Total_TFCA_Cost">#REF!</definedName>
    <definedName name="Yrs_Effectivenes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W23" i="7" l="1"/>
  <c r="AC23" i="7"/>
  <c r="V23" i="7"/>
  <c r="AX9" i="7"/>
  <c r="B31" i="5" l="1"/>
  <c r="B30" i="5"/>
  <c r="B29" i="5"/>
  <c r="AK11" i="7"/>
  <c r="AK12" i="7"/>
  <c r="AK14" i="7"/>
  <c r="AK15" i="7"/>
  <c r="AK16" i="7"/>
  <c r="AK17" i="7"/>
  <c r="AK18" i="7"/>
  <c r="AK19" i="7"/>
  <c r="AK20" i="7"/>
  <c r="AK21" i="7"/>
  <c r="AK22" i="7"/>
  <c r="AJ9" i="7"/>
  <c r="AK9" i="7"/>
  <c r="AJ11" i="7"/>
  <c r="AJ12" i="7"/>
  <c r="AJ14" i="7"/>
  <c r="AJ15" i="7"/>
  <c r="AJ16" i="7"/>
  <c r="AJ17" i="7"/>
  <c r="AJ18" i="7"/>
  <c r="AJ19" i="7"/>
  <c r="AJ20" i="7"/>
  <c r="AJ21" i="7"/>
  <c r="AJ22" i="7"/>
  <c r="AI11" i="7"/>
  <c r="AI12" i="7"/>
  <c r="AI14" i="7"/>
  <c r="AI15" i="7"/>
  <c r="AI16" i="7"/>
  <c r="AI17" i="7"/>
  <c r="AI18" i="7"/>
  <c r="AI19" i="7"/>
  <c r="AI20" i="7"/>
  <c r="AI21" i="7"/>
  <c r="AI22" i="7"/>
  <c r="AI9" i="7"/>
  <c r="AD9" i="7"/>
  <c r="AL16" i="7"/>
  <c r="AE9" i="7" l="1"/>
  <c r="AE10" i="7"/>
  <c r="AL10" i="7" s="1"/>
  <c r="AD10" i="7"/>
  <c r="AK10" i="7" l="1"/>
  <c r="AJ10" i="7"/>
  <c r="AI10" i="7"/>
  <c r="AL9" i="7"/>
  <c r="AN10" i="7"/>
  <c r="AO10" i="7"/>
  <c r="AM10" i="7"/>
  <c r="AP10" i="7" l="1"/>
  <c r="AP23" i="7" s="1"/>
  <c r="AR10" i="7"/>
  <c r="AQ10" i="7"/>
  <c r="AZ10" i="7"/>
  <c r="AY10" i="7"/>
  <c r="AX10" i="7" l="1"/>
  <c r="B37" i="5" s="1"/>
  <c r="AQ23" i="7"/>
  <c r="AX23" i="7" s="1"/>
  <c r="AR23" i="7"/>
  <c r="B34" i="5" s="1"/>
  <c r="BA10" i="7"/>
  <c r="BB10" i="7" s="1"/>
  <c r="AS10" i="7"/>
  <c r="AT10" i="7"/>
  <c r="AU10" i="7"/>
  <c r="B23" i="7"/>
  <c r="CM23" i="7"/>
  <c r="CD23" i="7"/>
  <c r="BR23" i="7"/>
  <c r="A23" i="7"/>
  <c r="CN22" i="7"/>
  <c r="CO22" i="7" s="1"/>
  <c r="BP22" i="7"/>
  <c r="BX22" i="7" s="1"/>
  <c r="BO22" i="7"/>
  <c r="BU22" i="7" s="1"/>
  <c r="BN22" i="7"/>
  <c r="AE22" i="7"/>
  <c r="AL22" i="7" s="1"/>
  <c r="AM22" i="7" s="1"/>
  <c r="AZ22" i="7" s="1"/>
  <c r="AD22" i="7"/>
  <c r="CN21" i="7"/>
  <c r="CO21" i="7" s="1"/>
  <c r="BP21" i="7"/>
  <c r="BX21" i="7" s="1"/>
  <c r="BO21" i="7"/>
  <c r="BU21" i="7" s="1"/>
  <c r="BN21" i="7"/>
  <c r="AE21" i="7"/>
  <c r="AL21" i="7" s="1"/>
  <c r="AM21" i="7" s="1"/>
  <c r="AZ21" i="7" s="1"/>
  <c r="AD21" i="7"/>
  <c r="CN20" i="7"/>
  <c r="CO20" i="7" s="1"/>
  <c r="BP20" i="7"/>
  <c r="BX20" i="7" s="1"/>
  <c r="BO20" i="7"/>
  <c r="BU20" i="7" s="1"/>
  <c r="BN20" i="7"/>
  <c r="AE20" i="7"/>
  <c r="AL20" i="7" s="1"/>
  <c r="AD20" i="7"/>
  <c r="CN19" i="7"/>
  <c r="CO19" i="7" s="1"/>
  <c r="BP19" i="7"/>
  <c r="BX19" i="7" s="1"/>
  <c r="BO19" i="7"/>
  <c r="BU19" i="7" s="1"/>
  <c r="BN19" i="7"/>
  <c r="AE19" i="7"/>
  <c r="AL19" i="7" s="1"/>
  <c r="AM19" i="7" s="1"/>
  <c r="AZ19" i="7" s="1"/>
  <c r="AD19" i="7"/>
  <c r="CN18" i="7"/>
  <c r="CO18" i="7" s="1"/>
  <c r="BP18" i="7"/>
  <c r="BX18" i="7" s="1"/>
  <c r="BO18" i="7"/>
  <c r="BU18" i="7" s="1"/>
  <c r="BN18" i="7"/>
  <c r="AE18" i="7"/>
  <c r="AL18" i="7" s="1"/>
  <c r="AD18" i="7"/>
  <c r="CN17" i="7"/>
  <c r="CO17" i="7" s="1"/>
  <c r="BP17" i="7"/>
  <c r="BX17" i="7" s="1"/>
  <c r="BO17" i="7"/>
  <c r="BU17" i="7" s="1"/>
  <c r="BN17" i="7"/>
  <c r="AE17" i="7"/>
  <c r="AL17" i="7" s="1"/>
  <c r="AM17" i="7" s="1"/>
  <c r="AZ17" i="7" s="1"/>
  <c r="AD17" i="7"/>
  <c r="CN16" i="7"/>
  <c r="CO16" i="7" s="1"/>
  <c r="BP16" i="7"/>
  <c r="BX16" i="7" s="1"/>
  <c r="BO16" i="7"/>
  <c r="BU16" i="7" s="1"/>
  <c r="BN16" i="7"/>
  <c r="AE16" i="7"/>
  <c r="AD16" i="7"/>
  <c r="CN15" i="7"/>
  <c r="CO15" i="7" s="1"/>
  <c r="BP15" i="7"/>
  <c r="BX15" i="7" s="1"/>
  <c r="BO15" i="7"/>
  <c r="BU15" i="7" s="1"/>
  <c r="BN15" i="7"/>
  <c r="AE15" i="7"/>
  <c r="AL15" i="7" s="1"/>
  <c r="AM15" i="7" s="1"/>
  <c r="AZ15" i="7" s="1"/>
  <c r="AD15" i="7"/>
  <c r="CN14" i="7"/>
  <c r="CO14" i="7" s="1"/>
  <c r="BP14" i="7"/>
  <c r="BX14" i="7" s="1"/>
  <c r="BO14" i="7"/>
  <c r="BU14" i="7" s="1"/>
  <c r="BN14" i="7"/>
  <c r="AE14" i="7"/>
  <c r="AL14" i="7" s="1"/>
  <c r="AD14" i="7"/>
  <c r="CN13" i="7"/>
  <c r="CO13" i="7" s="1"/>
  <c r="BP13" i="7"/>
  <c r="BX13" i="7" s="1"/>
  <c r="BO13" i="7"/>
  <c r="BU13" i="7" s="1"/>
  <c r="BN13" i="7"/>
  <c r="AE13" i="7"/>
  <c r="AL13" i="7" s="1"/>
  <c r="AD13" i="7"/>
  <c r="CN12" i="7"/>
  <c r="CO12" i="7" s="1"/>
  <c r="BP12" i="7"/>
  <c r="BX12" i="7" s="1"/>
  <c r="BO12" i="7"/>
  <c r="BU12" i="7" s="1"/>
  <c r="BN12" i="7"/>
  <c r="AE12" i="7"/>
  <c r="AL12" i="7" s="1"/>
  <c r="AD12" i="7"/>
  <c r="CN11" i="7"/>
  <c r="CO11" i="7" s="1"/>
  <c r="BP11" i="7"/>
  <c r="BX11" i="7" s="1"/>
  <c r="BO11" i="7"/>
  <c r="BT11" i="7" s="1"/>
  <c r="BN11" i="7"/>
  <c r="AE11" i="7"/>
  <c r="AL11" i="7" s="1"/>
  <c r="AD11" i="7"/>
  <c r="CN10" i="7"/>
  <c r="CO10" i="7" s="1"/>
  <c r="BP10" i="7"/>
  <c r="BX10" i="7" s="1"/>
  <c r="BO10" i="7"/>
  <c r="BT10" i="7" s="1"/>
  <c r="BN10" i="7"/>
  <c r="CN9" i="7"/>
  <c r="CO9" i="7" s="1"/>
  <c r="BP9" i="7"/>
  <c r="BX9" i="7" s="1"/>
  <c r="BO9" i="7"/>
  <c r="BN9" i="7"/>
  <c r="AM9" i="7"/>
  <c r="AP9" i="7" s="1"/>
  <c r="AK13" i="7" l="1"/>
  <c r="AI13" i="7"/>
  <c r="AJ13" i="7"/>
  <c r="AY9" i="7"/>
  <c r="AN9" i="7"/>
  <c r="CA12" i="7"/>
  <c r="CA14" i="7"/>
  <c r="CA22" i="7"/>
  <c r="CA15" i="7"/>
  <c r="CA19" i="7"/>
  <c r="CA17" i="7"/>
  <c r="BT13" i="7"/>
  <c r="BV14" i="7"/>
  <c r="BS16" i="7"/>
  <c r="BS18" i="7"/>
  <c r="CA20" i="7"/>
  <c r="BS19" i="7"/>
  <c r="BS13" i="7"/>
  <c r="BV19" i="7"/>
  <c r="BV20" i="7"/>
  <c r="BW11" i="7"/>
  <c r="BZ11" i="7" s="1"/>
  <c r="BS15" i="7"/>
  <c r="BV18" i="7"/>
  <c r="BT21" i="7"/>
  <c r="BV22" i="7"/>
  <c r="BV11" i="7"/>
  <c r="BV12" i="7"/>
  <c r="CA13" i="7"/>
  <c r="BS14" i="7"/>
  <c r="BV15" i="7"/>
  <c r="BS17" i="7"/>
  <c r="CA18" i="7"/>
  <c r="BS20" i="7"/>
  <c r="BT9" i="7"/>
  <c r="BU9" i="7"/>
  <c r="CA9" i="7" s="1"/>
  <c r="BS9" i="7"/>
  <c r="BW10" i="7"/>
  <c r="BZ10" i="7" s="1"/>
  <c r="BV13" i="7"/>
  <c r="BT14" i="7"/>
  <c r="BT15" i="7"/>
  <c r="BT16" i="7"/>
  <c r="BT17" i="7"/>
  <c r="BT18" i="7"/>
  <c r="BT19" i="7"/>
  <c r="BT20" i="7"/>
  <c r="BS21" i="7"/>
  <c r="BS12" i="7"/>
  <c r="BS22" i="7"/>
  <c r="BT12" i="7"/>
  <c r="CA16" i="7"/>
  <c r="CA21" i="7"/>
  <c r="BV21" i="7"/>
  <c r="BT22" i="7"/>
  <c r="AO9" i="7"/>
  <c r="BW9" i="7"/>
  <c r="BV9" i="7"/>
  <c r="BS10" i="7"/>
  <c r="BU10" i="7"/>
  <c r="CA10" i="7" s="1"/>
  <c r="BV10" i="7"/>
  <c r="AM11" i="7"/>
  <c r="AZ11" i="7" s="1"/>
  <c r="AO11" i="7"/>
  <c r="AN11" i="7"/>
  <c r="BU11" i="7"/>
  <c r="CA11" i="7" s="1"/>
  <c r="BS11" i="7"/>
  <c r="BW12" i="7"/>
  <c r="BW13" i="7"/>
  <c r="BW14" i="7"/>
  <c r="BV17" i="7"/>
  <c r="AO18" i="7"/>
  <c r="AN18" i="7"/>
  <c r="BW18" i="7"/>
  <c r="BV16" i="7"/>
  <c r="AO17" i="7"/>
  <c r="AN17" i="7"/>
  <c r="BW17" i="7"/>
  <c r="AM18" i="7"/>
  <c r="AZ18" i="7" s="1"/>
  <c r="AO21" i="7"/>
  <c r="AN21" i="7"/>
  <c r="AO12" i="7"/>
  <c r="AN12" i="7"/>
  <c r="AO13" i="7"/>
  <c r="AN13" i="7"/>
  <c r="AO14" i="7"/>
  <c r="AN14" i="7"/>
  <c r="AO16" i="7"/>
  <c r="AN16" i="7"/>
  <c r="BW16" i="7"/>
  <c r="AO20" i="7"/>
  <c r="AN20" i="7"/>
  <c r="AM12" i="7"/>
  <c r="AZ12" i="7" s="1"/>
  <c r="AM13" i="7"/>
  <c r="AZ13" i="7" s="1"/>
  <c r="AM14" i="7"/>
  <c r="AZ14" i="7" s="1"/>
  <c r="AO15" i="7"/>
  <c r="AN15" i="7"/>
  <c r="BW15" i="7"/>
  <c r="AM16" i="7"/>
  <c r="AZ16" i="7" s="1"/>
  <c r="AO19" i="7"/>
  <c r="AN19" i="7"/>
  <c r="BW19" i="7"/>
  <c r="AM20" i="7"/>
  <c r="AZ20" i="7" s="1"/>
  <c r="BW20" i="7"/>
  <c r="BW21" i="7"/>
  <c r="BW22" i="7"/>
  <c r="AO22" i="7"/>
  <c r="AN22" i="7"/>
  <c r="AQ22" i="7" s="1"/>
  <c r="AQ13" i="7" l="1"/>
  <c r="BZ12" i="7"/>
  <c r="BY21" i="7"/>
  <c r="AY11" i="7"/>
  <c r="AP11" i="7"/>
  <c r="BY14" i="7"/>
  <c r="AP12" i="7"/>
  <c r="AQ14" i="7"/>
  <c r="BA11" i="7"/>
  <c r="BB11" i="7" s="1"/>
  <c r="AQ12" i="7"/>
  <c r="CJ12" i="7" s="1"/>
  <c r="BZ16" i="7"/>
  <c r="AQ17" i="7"/>
  <c r="AQ9" i="7"/>
  <c r="BZ17" i="7"/>
  <c r="BY13" i="7"/>
  <c r="AQ11" i="7"/>
  <c r="CJ11" i="7" s="1"/>
  <c r="BZ22" i="7"/>
  <c r="CJ22" i="7" s="1"/>
  <c r="BY16" i="7"/>
  <c r="AR9" i="7"/>
  <c r="BY19" i="7"/>
  <c r="BY17" i="7"/>
  <c r="BY12" i="7"/>
  <c r="BY18" i="7"/>
  <c r="CK10" i="7"/>
  <c r="BZ21" i="7"/>
  <c r="BZ9" i="7"/>
  <c r="BZ18" i="7"/>
  <c r="BZ13" i="7"/>
  <c r="BY20" i="7"/>
  <c r="AR15" i="7"/>
  <c r="CK15" i="7" s="1"/>
  <c r="BZ20" i="7"/>
  <c r="BY22" i="7"/>
  <c r="BZ14" i="7"/>
  <c r="BY15" i="7"/>
  <c r="AQ16" i="7"/>
  <c r="AR14" i="7"/>
  <c r="CK14" i="7" s="1"/>
  <c r="AQ18" i="7"/>
  <c r="BY11" i="7"/>
  <c r="CB11" i="7" s="1"/>
  <c r="BZ19" i="7"/>
  <c r="AQ20" i="7"/>
  <c r="BZ15" i="7"/>
  <c r="AR17" i="7"/>
  <c r="CK17" i="7" s="1"/>
  <c r="CJ10" i="7"/>
  <c r="BY9" i="7"/>
  <c r="AY22" i="7"/>
  <c r="BA22" i="7" s="1"/>
  <c r="BB22" i="7" s="1"/>
  <c r="AP22" i="7"/>
  <c r="AR20" i="7"/>
  <c r="CK20" i="7" s="1"/>
  <c r="AR16" i="7"/>
  <c r="CK16" i="7" s="1"/>
  <c r="AY21" i="7"/>
  <c r="BA21" i="7" s="1"/>
  <c r="BB21" i="7" s="1"/>
  <c r="AP21" i="7"/>
  <c r="AR13" i="7"/>
  <c r="AY12" i="7"/>
  <c r="BA12" i="7" s="1"/>
  <c r="BB12" i="7" s="1"/>
  <c r="AR18" i="7"/>
  <c r="CK18" i="7" s="1"/>
  <c r="AR19" i="7"/>
  <c r="CK19" i="7" s="1"/>
  <c r="BY10" i="7"/>
  <c r="AZ9" i="7"/>
  <c r="BA9" i="7" s="1"/>
  <c r="BB9" i="7" s="1"/>
  <c r="AY20" i="7"/>
  <c r="BA20" i="7" s="1"/>
  <c r="BB20" i="7" s="1"/>
  <c r="AP20" i="7"/>
  <c r="AY16" i="7"/>
  <c r="BA16" i="7" s="1"/>
  <c r="BB16" i="7" s="1"/>
  <c r="AP16" i="7"/>
  <c r="AR22" i="7"/>
  <c r="CK22" i="7" s="1"/>
  <c r="AR21" i="7"/>
  <c r="CK21" i="7" s="1"/>
  <c r="AR12" i="7"/>
  <c r="CK12" i="7" s="1"/>
  <c r="AQ15" i="7"/>
  <c r="AR11" i="7"/>
  <c r="CK11" i="7" s="1"/>
  <c r="AY14" i="7"/>
  <c r="BA14" i="7" s="1"/>
  <c r="BB14" i="7" s="1"/>
  <c r="AP14" i="7"/>
  <c r="AQ19" i="7"/>
  <c r="AP15" i="7"/>
  <c r="AY15" i="7"/>
  <c r="BA15" i="7" s="1"/>
  <c r="BB15" i="7" s="1"/>
  <c r="AQ21" i="7"/>
  <c r="AP17" i="7"/>
  <c r="AY17" i="7"/>
  <c r="BA17" i="7" s="1"/>
  <c r="BB17" i="7" s="1"/>
  <c r="AY13" i="7"/>
  <c r="BA13" i="7" s="1"/>
  <c r="BB13" i="7" s="1"/>
  <c r="AP13" i="7"/>
  <c r="AP18" i="7"/>
  <c r="AY18" i="7"/>
  <c r="BA18" i="7" s="1"/>
  <c r="BB18" i="7" s="1"/>
  <c r="AP19" i="7"/>
  <c r="AY19" i="7"/>
  <c r="BA19" i="7" s="1"/>
  <c r="BB19" i="7" s="1"/>
  <c r="CK13" i="7" l="1"/>
  <c r="CJ13" i="7"/>
  <c r="CC12" i="7"/>
  <c r="CH12" i="7" s="1"/>
  <c r="CC21" i="7"/>
  <c r="CH21" i="7" s="1"/>
  <c r="B32" i="5"/>
  <c r="CJ9" i="7"/>
  <c r="CB18" i="7"/>
  <c r="CC14" i="7"/>
  <c r="CH14" i="7" s="1"/>
  <c r="AX17" i="7"/>
  <c r="AS17" i="7"/>
  <c r="AT17" i="7"/>
  <c r="CG17" i="7" s="1"/>
  <c r="AU17" i="7"/>
  <c r="AX13" i="7"/>
  <c r="AS13" i="7"/>
  <c r="AU13" i="7"/>
  <c r="AT13" i="7"/>
  <c r="CG13" i="7" s="1"/>
  <c r="CJ17" i="7"/>
  <c r="AS9" i="7"/>
  <c r="AX11" i="7"/>
  <c r="AS11" i="7"/>
  <c r="AU11" i="7"/>
  <c r="AT11" i="7"/>
  <c r="CG11" i="7" s="1"/>
  <c r="AT18" i="7"/>
  <c r="CG18" i="7" s="1"/>
  <c r="AX18" i="7"/>
  <c r="AS18" i="7"/>
  <c r="AU18" i="7"/>
  <c r="AS20" i="7"/>
  <c r="AU20" i="7"/>
  <c r="AT20" i="7"/>
  <c r="CG20" i="7" s="1"/>
  <c r="AX20" i="7"/>
  <c r="AT16" i="7"/>
  <c r="CG16" i="7" s="1"/>
  <c r="AX16" i="7"/>
  <c r="AS16" i="7"/>
  <c r="AU16" i="7"/>
  <c r="AX21" i="7"/>
  <c r="AS21" i="7"/>
  <c r="AU21" i="7"/>
  <c r="AT21" i="7"/>
  <c r="AU12" i="7"/>
  <c r="AT12" i="7"/>
  <c r="CG12" i="7" s="1"/>
  <c r="CL12" i="7" s="1"/>
  <c r="AX12" i="7"/>
  <c r="AS12" i="7"/>
  <c r="AU15" i="7"/>
  <c r="AT15" i="7"/>
  <c r="CG15" i="7" s="1"/>
  <c r="AX15" i="7"/>
  <c r="AS15" i="7"/>
  <c r="AU19" i="7"/>
  <c r="AX19" i="7"/>
  <c r="AS19" i="7"/>
  <c r="AT19" i="7"/>
  <c r="CG19" i="7" s="1"/>
  <c r="AT14" i="7"/>
  <c r="CG14" i="7" s="1"/>
  <c r="AX14" i="7"/>
  <c r="AS14" i="7"/>
  <c r="AU14" i="7"/>
  <c r="AT22" i="7"/>
  <c r="CG22" i="7" s="1"/>
  <c r="AX22" i="7"/>
  <c r="AS22" i="7"/>
  <c r="AU22" i="7"/>
  <c r="CK9" i="7"/>
  <c r="AT9" i="7"/>
  <c r="CG9" i="7" s="1"/>
  <c r="AU9" i="7"/>
  <c r="CB17" i="7"/>
  <c r="CB15" i="7"/>
  <c r="CB16" i="7"/>
  <c r="CE18" i="7"/>
  <c r="CC16" i="7"/>
  <c r="CH16" i="7" s="1"/>
  <c r="CE13" i="7"/>
  <c r="CC18" i="7"/>
  <c r="CH18" i="7" s="1"/>
  <c r="CJ16" i="7"/>
  <c r="CE16" i="7"/>
  <c r="CE17" i="7"/>
  <c r="CJ20" i="7"/>
  <c r="CC13" i="7"/>
  <c r="CH13" i="7" s="1"/>
  <c r="CB13" i="7"/>
  <c r="CC17" i="7"/>
  <c r="CH17" i="7" s="1"/>
  <c r="CB12" i="7"/>
  <c r="CE21" i="7"/>
  <c r="CC20" i="7"/>
  <c r="CH20" i="7" s="1"/>
  <c r="CB22" i="7"/>
  <c r="CB21" i="7"/>
  <c r="CE20" i="7"/>
  <c r="CE22" i="7"/>
  <c r="CJ18" i="7"/>
  <c r="CE12" i="7"/>
  <c r="CJ14" i="7"/>
  <c r="CB14" i="7"/>
  <c r="CE14" i="7"/>
  <c r="CB19" i="7"/>
  <c r="CE9" i="7"/>
  <c r="CC9" i="7"/>
  <c r="CH9" i="7" s="1"/>
  <c r="BZ23" i="7"/>
  <c r="CC22" i="7"/>
  <c r="CH22" i="7" s="1"/>
  <c r="CJ15" i="7"/>
  <c r="CE19" i="7"/>
  <c r="CJ21" i="7"/>
  <c r="CE15" i="7"/>
  <c r="CB20" i="7"/>
  <c r="CC15" i="7"/>
  <c r="CH15" i="7" s="1"/>
  <c r="CB9" i="7"/>
  <c r="CC11" i="7"/>
  <c r="CH11" i="7" s="1"/>
  <c r="CE11" i="7"/>
  <c r="CJ19" i="7"/>
  <c r="CC19" i="7"/>
  <c r="CH19" i="7" s="1"/>
  <c r="CI19" i="7"/>
  <c r="CI15" i="7"/>
  <c r="CI20" i="7"/>
  <c r="CI9" i="7"/>
  <c r="CI11" i="7"/>
  <c r="CP11" i="7" s="1"/>
  <c r="CI18" i="7"/>
  <c r="CI17" i="7"/>
  <c r="CG10" i="7"/>
  <c r="CI10" i="7"/>
  <c r="CP10" i="7" s="1"/>
  <c r="CI16" i="7"/>
  <c r="CE10" i="7"/>
  <c r="CC10" i="7"/>
  <c r="CH10" i="7" s="1"/>
  <c r="CB10" i="7"/>
  <c r="CI12" i="7"/>
  <c r="CP12" i="7" s="1"/>
  <c r="CI21" i="7"/>
  <c r="CG21" i="7"/>
  <c r="CL21" i="7" s="1"/>
  <c r="CI22" i="7"/>
  <c r="CP22" i="7" s="1"/>
  <c r="CA23" i="7"/>
  <c r="CI13" i="7"/>
  <c r="CI14" i="7"/>
  <c r="BY23" i="7"/>
  <c r="B33" i="5" l="1"/>
  <c r="CP13" i="7"/>
  <c r="CL14" i="7"/>
  <c r="CP17" i="7"/>
  <c r="CP9" i="7"/>
  <c r="CL13" i="7"/>
  <c r="CL18" i="7"/>
  <c r="CL20" i="7"/>
  <c r="CL16" i="7"/>
  <c r="CP20" i="7"/>
  <c r="CL17" i="7"/>
  <c r="CP16" i="7"/>
  <c r="CL9" i="7"/>
  <c r="CP18" i="7"/>
  <c r="CP15" i="7"/>
  <c r="CP14" i="7"/>
  <c r="CL22" i="7"/>
  <c r="CL11" i="7"/>
  <c r="CP19" i="7"/>
  <c r="CP21" i="7"/>
  <c r="CL15" i="7"/>
  <c r="CL19" i="7"/>
  <c r="CL10" i="7"/>
</calcChain>
</file>

<file path=xl/sharedStrings.xml><?xml version="1.0" encoding="utf-8"?>
<sst xmlns="http://schemas.openxmlformats.org/spreadsheetml/2006/main" count="556" uniqueCount="309">
  <si>
    <t>Emission Reductions (tons/year)</t>
  </si>
  <si>
    <t>Based on Mileage</t>
  </si>
  <si>
    <t xml:space="preserve"> </t>
  </si>
  <si>
    <t>Notes &amp; Assumptions</t>
  </si>
  <si>
    <r>
      <t xml:space="preserve">General Information Tab:  </t>
    </r>
    <r>
      <rPr>
        <sz val="10"/>
        <rFont val="Arial"/>
        <family val="2"/>
      </rPr>
      <t>Complete areas shaded in yellow.</t>
    </r>
  </si>
  <si>
    <t>Project Title</t>
  </si>
  <si>
    <t>Project Type Code (e.g., 7a)</t>
  </si>
  <si>
    <t>Worksheet Calculated By</t>
  </si>
  <si>
    <t>Date of Submission</t>
  </si>
  <si>
    <t>Project Sponsor</t>
  </si>
  <si>
    <t>Project Sponsor Organization</t>
  </si>
  <si>
    <t>Public Agency? (Y or N)</t>
  </si>
  <si>
    <t>Contact Name</t>
  </si>
  <si>
    <t>Email Address</t>
  </si>
  <si>
    <t>Phone Number</t>
  </si>
  <si>
    <t>Mailing Address</t>
  </si>
  <si>
    <t>City</t>
  </si>
  <si>
    <t>State</t>
  </si>
  <si>
    <t>Zip</t>
  </si>
  <si>
    <t>Project Schedule</t>
  </si>
  <si>
    <t>Project Start Date</t>
  </si>
  <si>
    <t>Project Completion Date</t>
  </si>
  <si>
    <t>Results</t>
  </si>
  <si>
    <t>NOx</t>
  </si>
  <si>
    <t>ROG</t>
  </si>
  <si>
    <t>PM</t>
  </si>
  <si>
    <t>N</t>
  </si>
  <si>
    <t>Provide all assumptions, rationales, and references for figures used in calculations.</t>
  </si>
  <si>
    <t>Baseline</t>
  </si>
  <si>
    <t>County (2-3 character abbreviation)</t>
  </si>
  <si>
    <t>http://www.baaqmd.gov/tfca4pm</t>
  </si>
  <si>
    <t>Equipment/ Unit ID</t>
  </si>
  <si>
    <t>Onroad: Repower, Retrofit and New Equipment Purchase</t>
  </si>
  <si>
    <r>
      <rPr>
        <sz val="10"/>
        <rFont val="Calibri"/>
        <family val="2"/>
      </rPr>
      <t>↓</t>
    </r>
    <r>
      <rPr>
        <sz val="10"/>
        <rFont val="Arial"/>
        <family val="2"/>
      </rPr>
      <t xml:space="preserve">  Advanced Technology Projects  </t>
    </r>
    <r>
      <rPr>
        <sz val="10"/>
        <rFont val="Calibri"/>
        <family val="2"/>
      </rPr>
      <t>↓</t>
    </r>
  </si>
  <si>
    <t>Combined analysis - Split project evaluation</t>
  </si>
  <si>
    <r>
      <t xml:space="preserve">Replacement Engine/Equipment </t>
    </r>
    <r>
      <rPr>
        <sz val="10"/>
        <color rgb="FFFF0000"/>
        <rFont val="Arial"/>
        <family val="2"/>
      </rPr>
      <t>(Part 2 of split project life calc for advanced technology projects)</t>
    </r>
  </si>
  <si>
    <r>
      <t xml:space="preserve">Results </t>
    </r>
    <r>
      <rPr>
        <sz val="10"/>
        <color rgb="FFFF0000"/>
        <rFont val="Arial"/>
        <family val="2"/>
      </rPr>
      <t>(Part 2 of split project life calc for advanced technology projects)</t>
    </r>
  </si>
  <si>
    <t>Deterioration Rate factor
DR:  (g/mile-10k)</t>
  </si>
  <si>
    <t>Baseline engine model year</t>
  </si>
  <si>
    <t>Annual VMT</t>
  </si>
  <si>
    <t xml:space="preserve">Percent Operation in District
 </t>
  </si>
  <si>
    <t>New Emission Rate Factor/ ZMR
EF:  (g/mile)</t>
  </si>
  <si>
    <t>Duty cycle (for used trucks)</t>
  </si>
  <si>
    <t>Maximum eligible funding % (from guidelines)</t>
  </si>
  <si>
    <t>Project start year</t>
  </si>
  <si>
    <t>Project life (yrs.)</t>
  </si>
  <si>
    <t>Baseline Deterioration life (yrs.)</t>
  </si>
  <si>
    <t>Reduced Deterioration life (yrs.)</t>
  </si>
  <si>
    <t>Capital Recovery Factor (CRF)</t>
  </si>
  <si>
    <t>Deterioration Product (Rates)</t>
  </si>
  <si>
    <t>Weighted C/E ($/ton), based on max eligible funding</t>
  </si>
  <si>
    <t>Maximum Grant Amount @ CE limit</t>
  </si>
  <si>
    <t>Amount Requested</t>
  </si>
  <si>
    <t>Contract Amount</t>
  </si>
  <si>
    <t>Actual Weighted Contract CE ($/ ton) - MILES</t>
  </si>
  <si>
    <r>
      <t xml:space="preserve">NOx Baseline Equipment (TPY) - </t>
    </r>
    <r>
      <rPr>
        <sz val="10"/>
        <rFont val="Arial"/>
        <family val="2"/>
      </rPr>
      <t>MILES</t>
    </r>
  </si>
  <si>
    <t>NOx New Equipment (TPY) - MILES</t>
  </si>
  <si>
    <t>NOx reduced (TPY) - MILES</t>
  </si>
  <si>
    <t>% NOx Reduction - MILES</t>
  </si>
  <si>
    <t>Advanced Tech 
vehicle model year</t>
  </si>
  <si>
    <t>Replace-ment Engine or Vehicle Cost</t>
  </si>
  <si>
    <t>Project Life 2</t>
  </si>
  <si>
    <t>CRF 2</t>
  </si>
  <si>
    <t xml:space="preserve">Maximum eligible funding -Advanced Tech </t>
  </si>
  <si>
    <t>Baseline Tech 
Deterioration Product (Rates)</t>
  </si>
  <si>
    <t>Advanced Tech 
Deterioration Product (Rates)</t>
  </si>
  <si>
    <t>Advanced Tech Emission Reductions (tons/year)</t>
  </si>
  <si>
    <t>Step 1</t>
  </si>
  <si>
    <t>Step 2</t>
  </si>
  <si>
    <t>Total reductions (TPY)</t>
  </si>
  <si>
    <t>Total max funding</t>
  </si>
  <si>
    <t>Overall Project Life</t>
  </si>
  <si>
    <t>CRF</t>
  </si>
  <si>
    <t>Actual Weighted/ combined Contract CE ($/ ton) - MILES</t>
  </si>
  <si>
    <t>(Y or N)</t>
  </si>
  <si>
    <t>(HHD, MHD, LHD)</t>
  </si>
  <si>
    <t>Reduced Equipment</t>
  </si>
  <si>
    <t>Reduced</t>
  </si>
  <si>
    <t>Reduced 
(Advanced Tech)</t>
  </si>
  <si>
    <t>Max funding</t>
  </si>
  <si>
    <t>Max funding  - Advanced Tech</t>
  </si>
  <si>
    <t>(years)</t>
  </si>
  <si>
    <t>Activity</t>
  </si>
  <si>
    <t>Miles</t>
  </si>
  <si>
    <t>↓</t>
  </si>
  <si>
    <t>Calc</t>
  </si>
  <si>
    <t>Notes:</t>
  </si>
  <si>
    <t>per weighted ton</t>
  </si>
  <si>
    <t>Max (on-road)</t>
  </si>
  <si>
    <t>miles</t>
  </si>
  <si>
    <t>Max (school buses)</t>
  </si>
  <si>
    <t>Discount rate</t>
  </si>
  <si>
    <t>Heavy-Heavy Duty (HHD)</t>
  </si>
  <si>
    <t>miles adjustment for used replacement truck projects</t>
  </si>
  <si>
    <t>Medium-Heavy Duty (MHD)</t>
  </si>
  <si>
    <t>Light-Heavy Duty (LHD)</t>
  </si>
  <si>
    <t>New fields from 2017 guidelines</t>
  </si>
  <si>
    <t>Calculation field - no input needed</t>
  </si>
  <si>
    <t>Analysis required for advanced technology projects only</t>
  </si>
  <si>
    <t>Same fields from previous years</t>
  </si>
  <si>
    <t xml:space="preserve">This is mainly due to older buses being near the end of useful life and EMFAC showing the same emission factors for 2007 and newer engines. </t>
  </si>
  <si>
    <t>Urban buses met the 0.20 g/bhp-hr NOx standard starting with the 2007 engines which is why there are no separate 2010 emission factors as there are for trucks.</t>
  </si>
  <si>
    <t>Total reduced equipment activity (mi) = annual activity (mi/yr) * deterioration life (yrs) +[Used vehicle adjustment (miles)]</t>
  </si>
  <si>
    <t>o IF [“Replacement Vehicle New or Used”] = USED, AND IF [“Replacement Engine Duty Cycle”] =</t>
  </si>
  <si>
    <t> Heavy-Heavy Duty (HHD), then add [Used vehicle adjustment (miles)] 500,000 miles to Total reduced equipment activity calculation</t>
  </si>
  <si>
    <t> Medium-Heavy Duty (MHD), then add [Used vehicle adjustment (miles)] 250,000 miles to Total reduced equipment activity calculation</t>
  </si>
  <si>
    <t> Light-Heavy Duty (LHD), then add [Used vehicle adjustment (miles)] 150,000 miles to Total reduced equipment activity calculation</t>
  </si>
  <si>
    <t>14.  If there is a baseline engine retrofit, staff MUST adjust the baseline emissions factor and deterioration factor for the reduced baseline emissions level.  The excel file will not automatically make this adjustment.</t>
  </si>
  <si>
    <r>
      <t xml:space="preserve">New Emission Rate Factor/ ZMR
EF:  (g/mile) </t>
    </r>
    <r>
      <rPr>
        <b/>
        <sz val="11"/>
        <color rgb="FFFF0000"/>
        <rFont val="Arial"/>
        <family val="2"/>
      </rPr>
      <t>See Executive Order for Engine</t>
    </r>
  </si>
  <si>
    <t>remove advanced technology sections?</t>
  </si>
  <si>
    <r>
      <rPr>
        <u/>
        <sz val="12"/>
        <rFont val="Arial"/>
        <family val="2"/>
      </rPr>
      <t>Table Number</t>
    </r>
  </si>
  <si>
    <r>
      <rPr>
        <b/>
        <sz val="12"/>
        <rFont val="Arial"/>
        <family val="2"/>
      </rPr>
      <t>14,001-33,000 pounds (lbs) Gross Vehicle Weight Rating (GVWR) Emission Factors (g/mile)</t>
    </r>
    <r>
      <rPr>
        <b/>
        <vertAlign val="superscript"/>
        <sz val="8"/>
        <rFont val="Arial"/>
        <family val="2"/>
      </rPr>
      <t xml:space="preserve">(a) </t>
    </r>
    <r>
      <rPr>
        <b/>
        <sz val="12"/>
        <rFont val="Arial"/>
        <family val="2"/>
      </rPr>
      <t>(EF) and Deterioration Rates (g/mile-10k miles) (DR)</t>
    </r>
  </si>
  <si>
    <r>
      <rPr>
        <b/>
        <sz val="11"/>
        <rFont val="Arial"/>
        <family val="2"/>
      </rPr>
      <t>Engine Model Year</t>
    </r>
  </si>
  <si>
    <r>
      <rPr>
        <b/>
        <vertAlign val="subscript"/>
        <sz val="11"/>
        <rFont val="Arial"/>
        <family val="2"/>
      </rPr>
      <t>NOx</t>
    </r>
    <r>
      <rPr>
        <b/>
        <sz val="7"/>
        <rFont val="Arial"/>
        <family val="2"/>
      </rPr>
      <t>(b)</t>
    </r>
  </si>
  <si>
    <r>
      <rPr>
        <b/>
        <vertAlign val="subscript"/>
        <sz val="11"/>
        <rFont val="Arial"/>
        <family val="2"/>
      </rPr>
      <t>ROG</t>
    </r>
    <r>
      <rPr>
        <b/>
        <sz val="7"/>
        <rFont val="Arial"/>
        <family val="2"/>
      </rPr>
      <t>(b),(c)</t>
    </r>
  </si>
  <si>
    <r>
      <rPr>
        <b/>
        <vertAlign val="subscript"/>
        <sz val="11"/>
        <rFont val="Arial"/>
        <family val="2"/>
      </rPr>
      <t>PM</t>
    </r>
    <r>
      <rPr>
        <b/>
        <sz val="7"/>
        <rFont val="Arial"/>
        <family val="2"/>
      </rPr>
      <t>(b),(i)</t>
    </r>
  </si>
  <si>
    <r>
      <rPr>
        <b/>
        <vertAlign val="subscript"/>
        <sz val="11"/>
        <rFont val="Arial"/>
        <family val="2"/>
      </rPr>
      <t>EF</t>
    </r>
    <r>
      <rPr>
        <b/>
        <sz val="7"/>
        <rFont val="Arial"/>
        <family val="2"/>
      </rPr>
      <t>(d)</t>
    </r>
  </si>
  <si>
    <r>
      <rPr>
        <b/>
        <vertAlign val="subscript"/>
        <sz val="11"/>
        <rFont val="Arial"/>
        <family val="2"/>
      </rPr>
      <t>DR</t>
    </r>
    <r>
      <rPr>
        <b/>
        <sz val="7"/>
        <rFont val="Arial"/>
        <family val="2"/>
      </rPr>
      <t>(e)</t>
    </r>
  </si>
  <si>
    <r>
      <rPr>
        <sz val="11"/>
        <rFont val="Arial"/>
        <family val="2"/>
      </rPr>
      <t>Pre-1987</t>
    </r>
  </si>
  <si>
    <r>
      <rPr>
        <sz val="11"/>
        <rFont val="Arial"/>
        <family val="2"/>
      </rPr>
      <t>1987-90</t>
    </r>
  </si>
  <si>
    <r>
      <rPr>
        <sz val="11"/>
        <rFont val="Arial"/>
        <family val="2"/>
      </rPr>
      <t>1991-93</t>
    </r>
  </si>
  <si>
    <r>
      <rPr>
        <sz val="11"/>
        <rFont val="Arial"/>
        <family val="2"/>
      </rPr>
      <t>1994-97</t>
    </r>
  </si>
  <si>
    <r>
      <rPr>
        <sz val="11"/>
        <rFont val="Arial"/>
        <family val="2"/>
      </rPr>
      <t>1998-02</t>
    </r>
  </si>
  <si>
    <r>
      <rPr>
        <sz val="11"/>
        <rFont val="Arial"/>
        <family val="2"/>
      </rPr>
      <t>2003-06</t>
    </r>
  </si>
  <si>
    <r>
      <rPr>
        <sz val="11"/>
        <rFont val="Arial"/>
        <family val="2"/>
      </rPr>
      <t>2007-09</t>
    </r>
  </si>
  <si>
    <r>
      <rPr>
        <sz val="11"/>
        <rFont val="Arial"/>
        <family val="2"/>
      </rPr>
      <t>2007+</t>
    </r>
    <r>
      <rPr>
        <vertAlign val="superscript"/>
        <sz val="7"/>
        <rFont val="Arial"/>
        <family val="2"/>
      </rPr>
      <t xml:space="preserve">(f)
</t>
    </r>
    <r>
      <rPr>
        <sz val="11"/>
        <rFont val="Arial"/>
        <family val="2"/>
      </rPr>
      <t>(0.21-0.50 g/bhp-hr NOx FEL)</t>
    </r>
  </si>
  <si>
    <r>
      <rPr>
        <sz val="11"/>
        <rFont val="Arial"/>
        <family val="2"/>
      </rPr>
      <t xml:space="preserve">2010-12
</t>
    </r>
    <r>
      <rPr>
        <sz val="11"/>
        <rFont val="Arial"/>
        <family val="2"/>
      </rPr>
      <t>(0.20 g/bhp-hr NOx std)</t>
    </r>
  </si>
  <si>
    <r>
      <rPr>
        <sz val="11"/>
        <rFont val="Arial"/>
        <family val="2"/>
      </rPr>
      <t>2013+</t>
    </r>
    <r>
      <rPr>
        <vertAlign val="superscript"/>
        <sz val="7"/>
        <rFont val="Arial"/>
        <family val="2"/>
      </rPr>
      <t xml:space="preserve">(g)
</t>
    </r>
    <r>
      <rPr>
        <sz val="11"/>
        <rFont val="Arial"/>
        <family val="2"/>
      </rPr>
      <t>(0.20 g/bhp-hr NOx std)</t>
    </r>
  </si>
  <si>
    <r>
      <rPr>
        <sz val="11"/>
        <rFont val="Arial"/>
        <family val="2"/>
      </rPr>
      <t>2016+</t>
    </r>
    <r>
      <rPr>
        <vertAlign val="superscript"/>
        <sz val="7"/>
        <rFont val="Arial"/>
        <family val="2"/>
      </rPr>
      <t xml:space="preserve">(h)
</t>
    </r>
    <r>
      <rPr>
        <sz val="11"/>
        <rFont val="Arial"/>
        <family val="2"/>
      </rPr>
      <t>(0.10 g/bhp-hr NOx std)</t>
    </r>
  </si>
  <si>
    <r>
      <rPr>
        <sz val="11"/>
        <rFont val="Arial"/>
        <family val="2"/>
      </rPr>
      <t>2016+</t>
    </r>
    <r>
      <rPr>
        <vertAlign val="superscript"/>
        <sz val="7"/>
        <rFont val="Arial"/>
        <family val="2"/>
      </rPr>
      <t xml:space="preserve">(h)
</t>
    </r>
    <r>
      <rPr>
        <sz val="11"/>
        <rFont val="Arial"/>
        <family val="2"/>
      </rPr>
      <t>(0.05 g/bhp-hr NOx std)</t>
    </r>
  </si>
  <si>
    <r>
      <rPr>
        <sz val="11"/>
        <rFont val="Arial"/>
        <family val="2"/>
      </rPr>
      <t>2016+</t>
    </r>
    <r>
      <rPr>
        <vertAlign val="superscript"/>
        <sz val="7"/>
        <rFont val="Arial"/>
        <family val="2"/>
      </rPr>
      <t xml:space="preserve">(h)
</t>
    </r>
    <r>
      <rPr>
        <sz val="11"/>
        <rFont val="Arial"/>
        <family val="2"/>
      </rPr>
      <t>(0.02 g/bhp-hr NOx std)</t>
    </r>
  </si>
  <si>
    <r>
      <rPr>
        <vertAlign val="superscript"/>
        <sz val="7"/>
        <rFont val="Arial"/>
        <family val="2"/>
      </rPr>
      <t xml:space="preserve">(b)  </t>
    </r>
    <r>
      <rPr>
        <sz val="10"/>
        <rFont val="Arial"/>
        <family val="2"/>
      </rPr>
      <t>Emission factors incorporate the ultra low-sulfur diesel fuel correction factors listed in Table D-22.  NOx</t>
    </r>
  </si>
  <si>
    <r>
      <rPr>
        <sz val="10"/>
        <rFont val="Arial"/>
        <family val="2"/>
      </rPr>
      <t>– Oxides of nitrogen, ROG – Reactive Organic Gases, PM – Particulate Matter.</t>
    </r>
  </si>
  <si>
    <r>
      <rPr>
        <vertAlign val="superscript"/>
        <sz val="7"/>
        <rFont val="Arial"/>
        <family val="2"/>
      </rPr>
      <t xml:space="preserve">(c)  </t>
    </r>
    <r>
      <rPr>
        <sz val="10"/>
        <rFont val="Arial"/>
        <family val="2"/>
      </rPr>
      <t>EMFAC provides HC emission factors which are converted into ROG. ROG = HC * 1.26639.</t>
    </r>
  </si>
  <si>
    <r>
      <rPr>
        <vertAlign val="superscript"/>
        <sz val="7"/>
        <rFont val="Arial"/>
        <family val="2"/>
      </rPr>
      <t xml:space="preserve">(d)  </t>
    </r>
    <r>
      <rPr>
        <sz val="10"/>
        <rFont val="Arial"/>
        <family val="2"/>
      </rPr>
      <t>Emission Factors are based on zero-mile rates contained in EMFAC 2014.</t>
    </r>
  </si>
  <si>
    <r>
      <rPr>
        <vertAlign val="superscript"/>
        <sz val="7"/>
        <rFont val="Arial"/>
        <family val="2"/>
      </rPr>
      <t xml:space="preserve">(e)  </t>
    </r>
    <r>
      <rPr>
        <sz val="10"/>
        <rFont val="Arial"/>
        <family val="2"/>
      </rPr>
      <t>Deterioration Rate per 10,000 miles.</t>
    </r>
  </si>
  <si>
    <r>
      <rPr>
        <vertAlign val="superscript"/>
        <sz val="7"/>
        <rFont val="Arial"/>
        <family val="2"/>
      </rPr>
      <t xml:space="preserve">(f)  </t>
    </r>
    <r>
      <rPr>
        <sz val="10"/>
        <rFont val="Arial"/>
        <family val="2"/>
      </rPr>
      <t>All model year 2007 and newer engines with Family Emission Limits (FEL) from 0.21 g/bhp-hr to</t>
    </r>
  </si>
  <si>
    <r>
      <rPr>
        <sz val="10"/>
        <rFont val="Arial"/>
        <family val="2"/>
      </rPr>
      <t>0.50 g/bhp-hr NOx must use different emission factors from those listed for model years 2010 and newer engines certified to 0.20 g/bhp-hr NOx standards. FEL emission factors are based on EMFAC factors for model year 2010-2012 engines that include weighted averaging of 0.5, 0.35, and 0.20 g/bhp- hr NOx standards based on sales.</t>
    </r>
  </si>
  <si>
    <r>
      <rPr>
        <vertAlign val="superscript"/>
        <sz val="7"/>
        <rFont val="Arial"/>
        <family val="2"/>
      </rPr>
      <t xml:space="preserve">(g)  </t>
    </r>
    <r>
      <rPr>
        <sz val="10"/>
        <rFont val="Arial"/>
        <family val="2"/>
      </rPr>
      <t>Deterioration rates for 2013+ engines incorporate use of on-board diagnostic system.</t>
    </r>
  </si>
  <si>
    <r>
      <rPr>
        <vertAlign val="superscript"/>
        <sz val="7"/>
        <rFont val="Arial"/>
        <family val="2"/>
      </rPr>
      <t xml:space="preserve">(h)  </t>
    </r>
    <r>
      <rPr>
        <sz val="10"/>
        <rFont val="Arial"/>
        <family val="2"/>
      </rPr>
      <t>Factors for 2016+ engines are reduced values of 2013 factors by 50 percent, 75 percent, and</t>
    </r>
  </si>
  <si>
    <r>
      <rPr>
        <sz val="10"/>
        <rFont val="Arial"/>
        <family val="2"/>
      </rPr>
      <t>90 percent to correspond with 0.10 g/bhp-hr NOx, 0.05 g/bhp-hr NOx, and 0.02 g/bhp-hr NOx optional low NOx standards.</t>
    </r>
  </si>
  <si>
    <r>
      <rPr>
        <vertAlign val="superscript"/>
        <sz val="7"/>
        <rFont val="Arial"/>
        <family val="2"/>
      </rPr>
      <t xml:space="preserve">(i)  </t>
    </r>
    <r>
      <rPr>
        <sz val="10"/>
        <rFont val="Arial"/>
        <family val="2"/>
      </rPr>
      <t>Factors for 2006 or older engines are for unfiltered trucks.</t>
    </r>
  </si>
  <si>
    <r>
      <rPr>
        <b/>
        <sz val="12"/>
        <rFont val="Arial"/>
        <family val="2"/>
      </rPr>
      <t>Over 33,000 pounds (lbs) GVWR</t>
    </r>
  </si>
  <si>
    <r>
      <rPr>
        <b/>
        <sz val="12"/>
        <rFont val="Arial"/>
        <family val="2"/>
      </rPr>
      <t>Emission Factors (g/mile)</t>
    </r>
    <r>
      <rPr>
        <b/>
        <vertAlign val="superscript"/>
        <sz val="8"/>
        <rFont val="Arial"/>
        <family val="2"/>
      </rPr>
      <t xml:space="preserve">(a) </t>
    </r>
    <r>
      <rPr>
        <b/>
        <sz val="12"/>
        <rFont val="Arial"/>
        <family val="2"/>
      </rPr>
      <t>(EF) and Deterioration Rates (g/mile-10k miles) (DR)</t>
    </r>
  </si>
  <si>
    <r>
      <rPr>
        <sz val="11"/>
        <rFont val="Arial"/>
        <family val="2"/>
      </rPr>
      <t xml:space="preserve">2010-12
</t>
    </r>
    <r>
      <rPr>
        <sz val="11"/>
        <rFont val="Arial"/>
        <family val="2"/>
      </rPr>
      <t>(0. 2 g/bhp-hr NOx std)</t>
    </r>
  </si>
  <si>
    <r>
      <rPr>
        <sz val="11"/>
        <rFont val="Arial"/>
        <family val="2"/>
      </rPr>
      <t>2013+</t>
    </r>
    <r>
      <rPr>
        <vertAlign val="superscript"/>
        <sz val="7"/>
        <rFont val="Arial"/>
        <family val="2"/>
      </rPr>
      <t xml:space="preserve">(g)
</t>
    </r>
    <r>
      <rPr>
        <sz val="11"/>
        <rFont val="Arial"/>
        <family val="2"/>
      </rPr>
      <t>(0. 2 g/bhp-hr NOx std)</t>
    </r>
  </si>
  <si>
    <r>
      <rPr>
        <vertAlign val="superscript"/>
        <sz val="7"/>
        <rFont val="Arial"/>
        <family val="2"/>
      </rPr>
      <t xml:space="preserve">(b)  </t>
    </r>
    <r>
      <rPr>
        <sz val="10"/>
        <rFont val="Arial"/>
        <family val="2"/>
      </rPr>
      <t>Emission factors incorporate the ultra low-sulfur diesel fuel correction factors listed in Table D-22.</t>
    </r>
  </si>
  <si>
    <r>
      <rPr>
        <vertAlign val="superscript"/>
        <sz val="7"/>
        <rFont val="Arial"/>
        <family val="2"/>
      </rPr>
      <t xml:space="preserve">(e)  </t>
    </r>
    <r>
      <rPr>
        <sz val="10"/>
        <rFont val="Arial"/>
        <family val="2"/>
      </rPr>
      <t>Deterioration Rate  are per 10,000 miles.</t>
    </r>
  </si>
  <si>
    <r>
      <rPr>
        <sz val="10"/>
        <rFont val="Arial"/>
        <family val="2"/>
      </rPr>
      <t>90 percent to correspond with 0.10 g/bhp-hr NOx, 0.05 g/bhp-hr NOx, and 0.02 g/bhp-hr NOx optional low NOx standards, respectively.</t>
    </r>
  </si>
  <si>
    <r>
      <rPr>
        <b/>
        <vertAlign val="subscript"/>
        <sz val="11"/>
        <rFont val="Arial"/>
        <family val="2"/>
      </rPr>
      <t>PM</t>
    </r>
    <r>
      <rPr>
        <b/>
        <sz val="7"/>
        <rFont val="Arial"/>
        <family val="2"/>
      </rPr>
      <t>(b),(e)</t>
    </r>
  </si>
  <si>
    <r>
      <rPr>
        <sz val="11"/>
        <rFont val="Arial"/>
        <family val="2"/>
      </rPr>
      <t>1987-1990</t>
    </r>
  </si>
  <si>
    <r>
      <rPr>
        <sz val="11"/>
        <rFont val="Arial"/>
        <family val="2"/>
      </rPr>
      <t>1991-1993</t>
    </r>
  </si>
  <si>
    <r>
      <rPr>
        <sz val="11"/>
        <rFont val="Arial"/>
        <family val="2"/>
      </rPr>
      <t>1994-1995</t>
    </r>
  </si>
  <si>
    <r>
      <rPr>
        <sz val="11"/>
        <rFont val="Arial"/>
        <family val="2"/>
      </rPr>
      <t>1996-1998</t>
    </r>
  </si>
  <si>
    <r>
      <rPr>
        <sz val="11"/>
        <rFont val="Arial"/>
        <family val="2"/>
      </rPr>
      <t>1999-2002</t>
    </r>
  </si>
  <si>
    <r>
      <rPr>
        <sz val="11"/>
        <rFont val="Arial"/>
        <family val="2"/>
      </rPr>
      <t>2004-2006</t>
    </r>
  </si>
  <si>
    <r>
      <rPr>
        <sz val="11"/>
        <rFont val="Arial"/>
        <family val="2"/>
      </rPr>
      <t xml:space="preserve">2007+
</t>
    </r>
    <r>
      <rPr>
        <sz val="11"/>
        <rFont val="Arial"/>
        <family val="2"/>
      </rPr>
      <t>(0.20 g/bhp-hr NOx std)</t>
    </r>
  </si>
  <si>
    <r>
      <rPr>
        <sz val="11"/>
        <rFont val="Arial"/>
        <family val="2"/>
      </rPr>
      <t>2016+</t>
    </r>
    <r>
      <rPr>
        <vertAlign val="superscript"/>
        <sz val="7"/>
        <rFont val="Arial"/>
        <family val="2"/>
      </rPr>
      <t xml:space="preserve">(d)
</t>
    </r>
    <r>
      <rPr>
        <sz val="11"/>
        <rFont val="Arial"/>
        <family val="2"/>
      </rPr>
      <t>(0.10 g/bhp-hr NOx std)</t>
    </r>
  </si>
  <si>
    <r>
      <rPr>
        <sz val="11"/>
        <rFont val="Arial"/>
        <family val="2"/>
      </rPr>
      <t>2016+</t>
    </r>
    <r>
      <rPr>
        <vertAlign val="superscript"/>
        <sz val="7"/>
        <rFont val="Arial"/>
        <family val="2"/>
      </rPr>
      <t xml:space="preserve">(d)
</t>
    </r>
    <r>
      <rPr>
        <sz val="11"/>
        <rFont val="Arial"/>
        <family val="2"/>
      </rPr>
      <t>(0.05 g/bhp-hr NOx std)</t>
    </r>
  </si>
  <si>
    <r>
      <rPr>
        <sz val="11"/>
        <rFont val="Arial"/>
        <family val="2"/>
      </rPr>
      <t>2016+</t>
    </r>
    <r>
      <rPr>
        <vertAlign val="superscript"/>
        <sz val="7"/>
        <rFont val="Arial"/>
        <family val="2"/>
      </rPr>
      <t xml:space="preserve">(d)
</t>
    </r>
    <r>
      <rPr>
        <sz val="11"/>
        <rFont val="Arial"/>
        <family val="2"/>
      </rPr>
      <t>(0.02 g/bhp-hr NOx std)</t>
    </r>
  </si>
  <si>
    <r>
      <rPr>
        <vertAlign val="superscript"/>
        <sz val="7"/>
        <rFont val="Arial"/>
        <family val="2"/>
      </rPr>
      <t xml:space="preserve">(a)  </t>
    </r>
    <r>
      <rPr>
        <sz val="10"/>
        <rFont val="Arial"/>
        <family val="2"/>
      </rPr>
      <t>EMFAC 2014 Zero-Mile Based Emission Factors.</t>
    </r>
  </si>
  <si>
    <r>
      <rPr>
        <vertAlign val="superscript"/>
        <sz val="7"/>
        <rFont val="Arial"/>
        <family val="2"/>
      </rPr>
      <t xml:space="preserve">(d)  </t>
    </r>
    <r>
      <rPr>
        <sz val="10"/>
        <rFont val="Arial"/>
        <family val="2"/>
      </rPr>
      <t>Factors for 2016+ engines are reduced values of 2007 factors by 50 percent, 75 percent, and 90 percent to correspond with 0.10 g/bhp-hr NOx, 0.05 g/bhp-hr NOx, and 0.02 g/bhp-hr NOx optional low NOx standards, respectively.</t>
    </r>
  </si>
  <si>
    <r>
      <rPr>
        <vertAlign val="superscript"/>
        <sz val="7"/>
        <rFont val="Arial"/>
        <family val="2"/>
      </rPr>
      <t xml:space="preserve">(e)  </t>
    </r>
    <r>
      <rPr>
        <sz val="10"/>
        <rFont val="Arial"/>
        <family val="2"/>
      </rPr>
      <t>Factors for 2006 or older engines are for unfiltered trucks.</t>
    </r>
  </si>
  <si>
    <r>
      <rPr>
        <b/>
        <sz val="11"/>
        <rFont val="Arial"/>
        <family val="2"/>
      </rPr>
      <t>NOx</t>
    </r>
  </si>
  <si>
    <r>
      <rPr>
        <b/>
        <vertAlign val="subscript"/>
        <sz val="11"/>
        <rFont val="Arial"/>
        <family val="2"/>
      </rPr>
      <t>ROG</t>
    </r>
    <r>
      <rPr>
        <b/>
        <sz val="7"/>
        <rFont val="Arial"/>
        <family val="2"/>
      </rPr>
      <t>(b)</t>
    </r>
  </si>
  <si>
    <r>
      <rPr>
        <b/>
        <vertAlign val="subscript"/>
        <sz val="11"/>
        <rFont val="Arial"/>
        <family val="2"/>
      </rPr>
      <t>PM</t>
    </r>
    <r>
      <rPr>
        <b/>
        <sz val="7"/>
        <rFont val="Arial"/>
        <family val="2"/>
      </rPr>
      <t>(d)</t>
    </r>
  </si>
  <si>
    <r>
      <rPr>
        <sz val="11"/>
        <rFont val="Arial"/>
        <family val="2"/>
      </rPr>
      <t>Pre-2003</t>
    </r>
  </si>
  <si>
    <r>
      <rPr>
        <sz val="11"/>
        <rFont val="Arial"/>
        <family val="2"/>
      </rPr>
      <t>2016+</t>
    </r>
    <r>
      <rPr>
        <vertAlign val="superscript"/>
        <sz val="7"/>
        <rFont val="Arial"/>
        <family val="2"/>
      </rPr>
      <t xml:space="preserve">(c)
</t>
    </r>
    <r>
      <rPr>
        <sz val="11"/>
        <rFont val="Arial"/>
        <family val="2"/>
      </rPr>
      <t>(0.10 g/bhp-hr NOx std)</t>
    </r>
  </si>
  <si>
    <r>
      <rPr>
        <sz val="11"/>
        <rFont val="Arial"/>
        <family val="2"/>
      </rPr>
      <t>2016+</t>
    </r>
    <r>
      <rPr>
        <vertAlign val="superscript"/>
        <sz val="7"/>
        <rFont val="Arial"/>
        <family val="2"/>
      </rPr>
      <t xml:space="preserve">(c)
</t>
    </r>
    <r>
      <rPr>
        <sz val="11"/>
        <rFont val="Arial"/>
        <family val="2"/>
      </rPr>
      <t>(0.05 g/bhp-hr NOx std)</t>
    </r>
  </si>
  <si>
    <r>
      <rPr>
        <sz val="11"/>
        <rFont val="Arial"/>
        <family val="2"/>
      </rPr>
      <t>2016+</t>
    </r>
    <r>
      <rPr>
        <vertAlign val="superscript"/>
        <sz val="7"/>
        <rFont val="Arial"/>
        <family val="2"/>
      </rPr>
      <t xml:space="preserve">(c)
</t>
    </r>
    <r>
      <rPr>
        <sz val="11"/>
        <rFont val="Arial"/>
        <family val="2"/>
      </rPr>
      <t>(0.02 g/bhp-hr NOx std)</t>
    </r>
  </si>
  <si>
    <r>
      <rPr>
        <vertAlign val="superscript"/>
        <sz val="7"/>
        <rFont val="Arial"/>
        <family val="2"/>
      </rPr>
      <t xml:space="preserve">(b)  </t>
    </r>
    <r>
      <rPr>
        <sz val="10"/>
        <rFont val="Arial"/>
        <family val="2"/>
      </rPr>
      <t>EMFAC provides HC emission factors which are converted into ROG.</t>
    </r>
  </si>
  <si>
    <r>
      <rPr>
        <sz val="10"/>
        <rFont val="Arial"/>
        <family val="2"/>
      </rPr>
      <t>ROG (Pre-2007 engines) = HC * 0.16137. ROG (2007+ engines) = HC * 0.013972.</t>
    </r>
  </si>
  <si>
    <r>
      <rPr>
        <vertAlign val="superscript"/>
        <sz val="7"/>
        <rFont val="Arial"/>
        <family val="2"/>
      </rPr>
      <t xml:space="preserve">(c)  </t>
    </r>
    <r>
      <rPr>
        <sz val="10"/>
        <rFont val="Arial"/>
        <family val="2"/>
      </rPr>
      <t>Factors for 2016+ engines are reduced values of 2007 factors by 50 percent, 75 percent, and 90 percent to correspond with</t>
    </r>
  </si>
  <si>
    <r>
      <rPr>
        <sz val="10"/>
        <rFont val="Arial"/>
        <family val="2"/>
      </rPr>
      <t>0.10 g/bhp-hr NOx, 0.05 g/bhp-hr NOx, and 0.02 g/bhp-hr NOx optional low NOx standards, respectively.</t>
    </r>
  </si>
  <si>
    <r>
      <rPr>
        <vertAlign val="superscript"/>
        <sz val="7"/>
        <rFont val="Arial"/>
        <family val="2"/>
      </rPr>
      <t xml:space="preserve">(d)  </t>
    </r>
    <r>
      <rPr>
        <sz val="10"/>
        <rFont val="Arial"/>
        <family val="2"/>
      </rPr>
      <t>Factors for 2006 or older engines are for unfiltered trucks.</t>
    </r>
  </si>
  <si>
    <r>
      <rPr>
        <b/>
        <vertAlign val="subscript"/>
        <sz val="11"/>
        <rFont val="Arial"/>
        <family val="2"/>
      </rPr>
      <t>PM</t>
    </r>
    <r>
      <rPr>
        <b/>
        <sz val="7"/>
        <rFont val="Arial"/>
        <family val="2"/>
      </rPr>
      <t>(b),(g)</t>
    </r>
  </si>
  <si>
    <r>
      <rPr>
        <sz val="11"/>
        <rFont val="Arial"/>
        <family val="2"/>
      </rPr>
      <t>pre-1994</t>
    </r>
  </si>
  <si>
    <r>
      <rPr>
        <sz val="11"/>
        <rFont val="Arial"/>
        <family val="2"/>
      </rPr>
      <t>2007+</t>
    </r>
    <r>
      <rPr>
        <vertAlign val="superscript"/>
        <sz val="7"/>
        <rFont val="Arial"/>
        <family val="2"/>
      </rPr>
      <t xml:space="preserve">(d)
</t>
    </r>
    <r>
      <rPr>
        <sz val="11"/>
        <rFont val="Arial"/>
        <family val="2"/>
      </rPr>
      <t>(0.21-0.50 g/bhp-hr NOx FEL)</t>
    </r>
  </si>
  <si>
    <r>
      <rPr>
        <sz val="11"/>
        <rFont val="Arial"/>
        <family val="2"/>
      </rPr>
      <t>2010+</t>
    </r>
    <r>
      <rPr>
        <vertAlign val="superscript"/>
        <sz val="7"/>
        <rFont val="Arial"/>
        <family val="2"/>
      </rPr>
      <t xml:space="preserve">(e)
</t>
    </r>
    <r>
      <rPr>
        <sz val="11"/>
        <rFont val="Arial"/>
        <family val="2"/>
      </rPr>
      <t>(0.20 g/bhp-hr NOx std)</t>
    </r>
  </si>
  <si>
    <r>
      <rPr>
        <sz val="11"/>
        <rFont val="Arial"/>
        <family val="2"/>
      </rPr>
      <t>2016+</t>
    </r>
    <r>
      <rPr>
        <vertAlign val="superscript"/>
        <sz val="7"/>
        <rFont val="Arial"/>
        <family val="2"/>
      </rPr>
      <t xml:space="preserve">(f)
</t>
    </r>
    <r>
      <rPr>
        <sz val="11"/>
        <rFont val="Arial"/>
        <family val="2"/>
      </rPr>
      <t>(0.10 g/bhp-hr NOx)</t>
    </r>
  </si>
  <si>
    <r>
      <rPr>
        <sz val="11"/>
        <rFont val="Arial"/>
        <family val="2"/>
      </rPr>
      <t>2016+</t>
    </r>
    <r>
      <rPr>
        <vertAlign val="superscript"/>
        <sz val="7"/>
        <rFont val="Arial"/>
        <family val="2"/>
      </rPr>
      <t xml:space="preserve">(f)
</t>
    </r>
    <r>
      <rPr>
        <sz val="11"/>
        <rFont val="Arial"/>
        <family val="2"/>
      </rPr>
      <t>(0.05 g/bhp-hr NOx)</t>
    </r>
  </si>
  <si>
    <r>
      <rPr>
        <sz val="11"/>
        <rFont val="Arial"/>
        <family val="2"/>
      </rPr>
      <t>2016+</t>
    </r>
    <r>
      <rPr>
        <vertAlign val="superscript"/>
        <sz val="7"/>
        <rFont val="Arial"/>
        <family val="2"/>
      </rPr>
      <t xml:space="preserve">(f)
</t>
    </r>
    <r>
      <rPr>
        <sz val="11"/>
        <rFont val="Arial"/>
        <family val="2"/>
      </rPr>
      <t>(0.02 g/bhp-hr NOx)</t>
    </r>
  </si>
  <si>
    <r>
      <rPr>
        <sz val="10"/>
        <rFont val="Arial"/>
        <family val="2"/>
      </rPr>
      <t>Note:  These emission factors are not applicable to transfer trucks. Transfer trucks must use the emission factors from Table D-1 or D-2. Per EMFAC 2014, solid waste collection vehicles are considered to be well-maintained and have negligible deterioration which is why only zero-mile emission factors are to be used in calculations for solid waste collection vehicle projects.</t>
    </r>
  </si>
  <si>
    <r>
      <rPr>
        <sz val="7"/>
        <rFont val="Arial"/>
        <family val="2"/>
      </rPr>
      <t xml:space="preserve">(a)  </t>
    </r>
    <r>
      <rPr>
        <vertAlign val="superscript"/>
        <sz val="10"/>
        <rFont val="Arial"/>
        <family val="2"/>
      </rPr>
      <t>EMFAC 2014 Zero-Mile Based Emission Factors.</t>
    </r>
  </si>
  <si>
    <r>
      <rPr>
        <sz val="7"/>
        <rFont val="Arial"/>
        <family val="2"/>
      </rPr>
      <t xml:space="preserve">(b)  </t>
    </r>
    <r>
      <rPr>
        <vertAlign val="superscript"/>
        <sz val="10"/>
        <rFont val="Arial"/>
        <family val="2"/>
      </rPr>
      <t xml:space="preserve">Emission factors incorporate the ultra low-sulfur diesel fuel correction factors </t>
    </r>
    <r>
      <rPr>
        <sz val="10"/>
        <rFont val="Arial"/>
        <family val="2"/>
      </rPr>
      <t>listed in Table D-22.</t>
    </r>
  </si>
  <si>
    <r>
      <rPr>
        <sz val="7"/>
        <rFont val="Arial"/>
        <family val="2"/>
      </rPr>
      <t xml:space="preserve">(c)  </t>
    </r>
    <r>
      <rPr>
        <vertAlign val="superscript"/>
        <sz val="10"/>
        <rFont val="Arial"/>
        <family val="2"/>
      </rPr>
      <t xml:space="preserve">EMFAC provides HC emission factors which are converted into ROG. </t>
    </r>
    <r>
      <rPr>
        <sz val="10"/>
        <rFont val="Arial"/>
        <family val="2"/>
      </rPr>
      <t>ROG = HC * 1.26639.</t>
    </r>
  </si>
  <si>
    <r>
      <rPr>
        <sz val="7"/>
        <rFont val="Arial"/>
        <family val="2"/>
      </rPr>
      <t xml:space="preserve">(d)  </t>
    </r>
    <r>
      <rPr>
        <vertAlign val="superscript"/>
        <sz val="10"/>
        <rFont val="Arial"/>
        <family val="2"/>
      </rPr>
      <t xml:space="preserve">All model year 2007 and newer engines with Family Emission Limits (FEL) </t>
    </r>
    <r>
      <rPr>
        <sz val="10"/>
        <rFont val="Arial"/>
        <family val="2"/>
      </rPr>
      <t>from 0.21 g/bhp-hr to 0.50 g/bhp-hr NOx must use different emission factors from those listed for model years 2010 and newer engines certified to 0.20 g/bhp-hr NOx standards. FEL emission factors are based on EMFAC factors for model year 2010-2012 engines that include weighted averaging of 0.5, 0.35, and 0.20 g/bhp-hr NOx standards based on sales.</t>
    </r>
  </si>
  <si>
    <r>
      <rPr>
        <sz val="7"/>
        <rFont val="Arial"/>
        <family val="2"/>
      </rPr>
      <t xml:space="preserve">(e)  </t>
    </r>
    <r>
      <rPr>
        <vertAlign val="superscript"/>
        <sz val="10"/>
        <rFont val="Arial"/>
        <family val="2"/>
      </rPr>
      <t xml:space="preserve">These 2010+ emission factors are based only on engines certified to the 0.20 </t>
    </r>
    <r>
      <rPr>
        <sz val="10"/>
        <rFont val="Arial"/>
        <family val="2"/>
      </rPr>
      <t>g/bhp-hr NOx standard.</t>
    </r>
  </si>
  <si>
    <r>
      <rPr>
        <sz val="7"/>
        <rFont val="Arial"/>
        <family val="2"/>
      </rPr>
      <t xml:space="preserve">(f)  </t>
    </r>
    <r>
      <rPr>
        <vertAlign val="superscript"/>
        <sz val="10"/>
        <rFont val="Arial"/>
        <family val="2"/>
      </rPr>
      <t xml:space="preserve">Factors for 2016+ engines are reduced values of 2013 factors by 50 percent, </t>
    </r>
    <r>
      <rPr>
        <sz val="10"/>
        <rFont val="Arial"/>
        <family val="2"/>
      </rPr>
      <t>75 percent, and 90 percent to correspond with 0.10 g/bhp-hr NOx, 0.05 g/bhp-hr NOx, and 0.02 g/bhp-hr NOx optional low NOx standards, respectively.</t>
    </r>
  </si>
  <si>
    <r>
      <rPr>
        <vertAlign val="superscript"/>
        <sz val="7"/>
        <rFont val="Arial"/>
        <family val="2"/>
      </rPr>
      <t xml:space="preserve">(g)  </t>
    </r>
    <r>
      <rPr>
        <sz val="10"/>
        <rFont val="Arial"/>
        <family val="2"/>
      </rPr>
      <t>Factors for 2006 or older engines are for unfiltered trucks.</t>
    </r>
  </si>
  <si>
    <r>
      <rPr>
        <sz val="11"/>
        <rFont val="Arial"/>
        <family val="2"/>
      </rPr>
      <t>Pre-2007</t>
    </r>
  </si>
  <si>
    <r>
      <rPr>
        <sz val="11"/>
        <rFont val="Arial"/>
        <family val="2"/>
      </rPr>
      <t xml:space="preserve">2010+
</t>
    </r>
    <r>
      <rPr>
        <sz val="11"/>
        <rFont val="Arial"/>
        <family val="2"/>
      </rPr>
      <t>(0.20 g/bhp-hr NOx std)</t>
    </r>
  </si>
  <si>
    <r>
      <rPr>
        <sz val="11"/>
        <rFont val="Arial"/>
        <family val="2"/>
      </rPr>
      <t>2016+</t>
    </r>
    <r>
      <rPr>
        <vertAlign val="superscript"/>
        <sz val="7"/>
        <rFont val="Arial"/>
        <family val="2"/>
      </rPr>
      <t xml:space="preserve">(c)
</t>
    </r>
    <r>
      <rPr>
        <sz val="11"/>
        <rFont val="Arial"/>
        <family val="2"/>
      </rPr>
      <t>(0.10 g/bhp-hr NOx)</t>
    </r>
  </si>
  <si>
    <r>
      <rPr>
        <sz val="11"/>
        <rFont val="Arial"/>
        <family val="2"/>
      </rPr>
      <t>2016+</t>
    </r>
    <r>
      <rPr>
        <vertAlign val="superscript"/>
        <sz val="7"/>
        <rFont val="Arial"/>
        <family val="2"/>
      </rPr>
      <t xml:space="preserve">(c)
</t>
    </r>
    <r>
      <rPr>
        <sz val="11"/>
        <rFont val="Arial"/>
        <family val="2"/>
      </rPr>
      <t>(0.05 g/bhp-hr NOx)</t>
    </r>
  </si>
  <si>
    <r>
      <rPr>
        <sz val="11"/>
        <rFont val="Arial"/>
        <family val="2"/>
      </rPr>
      <t>2016+</t>
    </r>
    <r>
      <rPr>
        <vertAlign val="superscript"/>
        <sz val="7"/>
        <rFont val="Arial"/>
        <family val="2"/>
      </rPr>
      <t xml:space="preserve">(c)
</t>
    </r>
    <r>
      <rPr>
        <sz val="11"/>
        <rFont val="Arial"/>
        <family val="2"/>
      </rPr>
      <t>(0.02 g/bhp-hr NOx)</t>
    </r>
  </si>
  <si>
    <r>
      <rPr>
        <vertAlign val="superscript"/>
        <sz val="7"/>
        <rFont val="Arial"/>
        <family val="2"/>
      </rPr>
      <t xml:space="preserve">(c)  </t>
    </r>
    <r>
      <rPr>
        <sz val="10"/>
        <rFont val="Arial"/>
        <family val="2"/>
      </rPr>
      <t>Factors for 2016+ engines are reduced values of 2010 factors by 50 percent, 75 percent, and 90 percent to correspond with 0.10 g/bhp-hr NOx, 0.05 g/bhp-hr NOx, and</t>
    </r>
  </si>
  <si>
    <r>
      <rPr>
        <sz val="10"/>
        <rFont val="Arial"/>
        <family val="2"/>
      </rPr>
      <t>0.02 g/bhp-hr NOx optional low NOx standards, respectively.</t>
    </r>
  </si>
  <si>
    <r>
      <rPr>
        <b/>
        <sz val="12"/>
        <rFont val="Arial"/>
        <family val="2"/>
      </rPr>
      <t>Table D-21</t>
    </r>
  </si>
  <si>
    <r>
      <rPr>
        <b/>
        <sz val="12"/>
        <rFont val="Arial"/>
        <family val="2"/>
      </rPr>
      <t>Fuel Consumption Rate Factors (bhp-hr/gal)</t>
    </r>
  </si>
  <si>
    <r>
      <rPr>
        <b/>
        <sz val="11"/>
        <rFont val="Arial"/>
        <family val="2"/>
      </rPr>
      <t>Horsepower/Application</t>
    </r>
  </si>
  <si>
    <r>
      <rPr>
        <b/>
        <sz val="11"/>
        <rFont val="Arial"/>
        <family val="2"/>
      </rPr>
      <t>Fuel Consumption Rate</t>
    </r>
  </si>
  <si>
    <r>
      <rPr>
        <sz val="11"/>
        <rFont val="Arial"/>
        <family val="2"/>
      </rPr>
      <t>&lt; 750 hp</t>
    </r>
  </si>
  <si>
    <r>
      <rPr>
        <u/>
        <sz val="11"/>
        <rFont val="Arial"/>
        <family val="2"/>
      </rPr>
      <t>&gt;</t>
    </r>
    <r>
      <rPr>
        <sz val="11"/>
        <rFont val="Arial"/>
        <family val="2"/>
      </rPr>
      <t xml:space="preserve"> 750 hp</t>
    </r>
  </si>
  <si>
    <t>Table D-3 Diesel Urban Buses</t>
  </si>
  <si>
    <r>
      <rPr>
        <b/>
        <sz val="12"/>
        <rFont val="Arial"/>
        <family val="2"/>
      </rPr>
      <t>Emission Factors (g/mile)</t>
    </r>
    <r>
      <rPr>
        <b/>
        <vertAlign val="superscript"/>
        <sz val="8"/>
        <rFont val="Arial"/>
        <family val="2"/>
      </rPr>
      <t>(a)</t>
    </r>
  </si>
  <si>
    <t>Table D-4 Alternative Fuel Urban Buses</t>
  </si>
  <si>
    <t>Table D-5 Diesel Refuse Trucks</t>
  </si>
  <si>
    <t>Table D-6 Alternative Fuel Refuse Trucks</t>
  </si>
  <si>
    <t>On-Road</t>
  </si>
  <si>
    <t>Example</t>
  </si>
  <si>
    <t>Baseline Vehicle</t>
  </si>
  <si>
    <t>Replacement Vehicle</t>
  </si>
  <si>
    <t>Replacement  Vehicle Cost</t>
  </si>
  <si>
    <t>NA</t>
  </si>
  <si>
    <t>Electric Bus</t>
  </si>
  <si>
    <t>CE limit (HD Buses &amp; Vehicles)</t>
  </si>
  <si>
    <r>
      <t xml:space="preserve">Maximum Grant Amount @ CE limit </t>
    </r>
    <r>
      <rPr>
        <b/>
        <sz val="11"/>
        <color rgb="FFFF0000"/>
        <rFont val="Arial"/>
        <family val="2"/>
      </rPr>
      <t>for HD Bus &amp; Vehicles</t>
    </r>
  </si>
  <si>
    <t>Values to be entered by CPM</t>
  </si>
  <si>
    <r>
      <t xml:space="preserve">Maximum Grant Amount @ CE limit </t>
    </r>
    <r>
      <rPr>
        <b/>
        <sz val="11"/>
        <color rgb="FFFF0000"/>
        <rFont val="Arial"/>
        <family val="2"/>
      </rPr>
      <t>for Goods Movement</t>
    </r>
  </si>
  <si>
    <t>Emission Factors Tables</t>
  </si>
  <si>
    <t>Heavy-Duty On-Road Vehicles                                                D-1 to D-6</t>
  </si>
  <si>
    <t>All Engines – Fuel Consumption                                             D-21</t>
  </si>
  <si>
    <r>
      <rPr>
        <vertAlign val="superscript"/>
        <sz val="7"/>
        <rFont val="Arial"/>
        <family val="2"/>
      </rPr>
      <t xml:space="preserve">(a)  </t>
    </r>
    <r>
      <rPr>
        <sz val="10"/>
        <rFont val="Arial"/>
        <family val="2"/>
      </rPr>
      <t xml:space="preserve">EMFAC 2014 Zero-Mile Based Emission Factors. Factors are based on diesel engines. </t>
    </r>
    <r>
      <rPr>
        <b/>
        <sz val="10"/>
        <rFont val="Arial"/>
        <family val="2"/>
      </rPr>
      <t>Same factors used for alternative fuel engines</t>
    </r>
    <r>
      <rPr>
        <sz val="10"/>
        <rFont val="Arial"/>
        <family val="2"/>
      </rPr>
      <t xml:space="preserve"> due to limited alternative fuel data in EMFAC.</t>
    </r>
  </si>
  <si>
    <r>
      <t xml:space="preserve">% Reduction from Retrofit </t>
    </r>
    <r>
      <rPr>
        <b/>
        <sz val="11"/>
        <color rgb="FFFF0000"/>
        <rFont val="Arial"/>
        <family val="2"/>
      </rPr>
      <t>0% - Retrofit Not Eligible</t>
    </r>
  </si>
  <si>
    <r>
      <t xml:space="preserve">Retrofit
</t>
    </r>
    <r>
      <rPr>
        <b/>
        <sz val="11"/>
        <color rgb="FFFF0000"/>
        <rFont val="Arial"/>
        <family val="2"/>
      </rPr>
      <t xml:space="preserve"> NA - retrofit not eligible</t>
    </r>
  </si>
  <si>
    <t>DO NOT USE DETERIORATION FOR:  (1) Transit urban buses or other transit vehicles, (2) Transfer trucks, (3) solid waste collection vehicles</t>
  </si>
  <si>
    <t>When the chasis MY and engine MY do not match, use newer MY to determine baseline emissions</t>
  </si>
  <si>
    <t>Where there is no PM surplus, leave EF &amp; DET factors blank</t>
  </si>
  <si>
    <t xml:space="preserve">Transit bus projects must use the 2007 emission factors for the baseline vehicle as stated in the 2017 GLs, Chapter 4, Section C.2.(C)(6) on page 4-17. </t>
  </si>
  <si>
    <t xml:space="preserve"> Used truck purchase - Projects that have a used truck proposed as the new vehicle need to have a mileage add-on for the equipment activity calculation.  </t>
  </si>
  <si>
    <t>TFCA 40% Funding Amount</t>
  </si>
  <si>
    <t>90% of eligible cost</t>
  </si>
  <si>
    <t>Replacement Vehicle Type</t>
  </si>
  <si>
    <t xml:space="preserve">Table D-1 Heavy-Duty Diesel Vehicles </t>
  </si>
  <si>
    <t xml:space="preserve">Table D-2 Heavy-Duty Diesel Vehicles </t>
  </si>
  <si>
    <t>Actual Weighted CE ($/ ton) - MILES</t>
  </si>
  <si>
    <t>Used Truck? (Goods Movement Projects)</t>
  </si>
  <si>
    <t>ZMR = zero-mile emission rate</t>
  </si>
  <si>
    <t>VEHICLE 14,000 lbs + WORKSHEET</t>
  </si>
  <si>
    <t>General Information Tab:  Complete areas shaded in yellow.</t>
  </si>
  <si>
    <t>Enter project number</t>
  </si>
  <si>
    <t>Enter a project title</t>
  </si>
  <si>
    <t>Enter code for project type. See Guidance or table above.</t>
  </si>
  <si>
    <t>Project Description</t>
  </si>
  <si>
    <t>Provide answers for who, what, when, and where for the project.</t>
  </si>
  <si>
    <t>Enter the same abbreviations as used in Project Number.</t>
  </si>
  <si>
    <t>Enter name of person completing the worksheet.</t>
  </si>
  <si>
    <t>Enter date submitted to the administering agency.</t>
  </si>
  <si>
    <t>Enter organization responsible for the project.</t>
  </si>
  <si>
    <t>Is the organization a public agency? Enter "Y" for yes and "N" for no.</t>
  </si>
  <si>
    <t xml:space="preserve">Enter name of individual responsible for implementing the project. </t>
  </si>
  <si>
    <t>Enter email address of contact</t>
  </si>
  <si>
    <t>Enter phone number of contact</t>
  </si>
  <si>
    <t>Enter mailing address of contact</t>
  </si>
  <si>
    <t>Enter mailing address city</t>
  </si>
  <si>
    <t>Enter mailing address state</t>
  </si>
  <si>
    <t>Enter mailing address zip</t>
  </si>
  <si>
    <t>Date work begins on a project. Note: Project must meet Readiness Policy
(Policy #6).</t>
  </si>
  <si>
    <r>
      <t xml:space="preserve">Date the project scope is estimated to be completed. For </t>
    </r>
    <r>
      <rPr>
        <b/>
        <sz val="10"/>
        <rFont val="Arial"/>
        <family val="2"/>
      </rPr>
      <t>Service projects’</t>
    </r>
    <r>
      <rPr>
        <sz val="10"/>
        <rFont val="Arial"/>
        <family val="2"/>
      </rPr>
      <t xml:space="preserve"> completion date: a project is completed after its Operational Period is completed. For </t>
    </r>
    <r>
      <rPr>
        <b/>
        <sz val="10"/>
        <rFont val="Arial"/>
        <family val="2"/>
      </rPr>
      <t>infrastructure projects’</t>
    </r>
    <r>
      <rPr>
        <sz val="10"/>
        <rFont val="Arial"/>
        <family val="2"/>
      </rPr>
      <t xml:space="preserve">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r>
  </si>
  <si>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</si>
  <si>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</si>
  <si>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</si>
  <si>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Auto populated. Total of TFCA 40% Funds allocated to this project.</t>
  </si>
  <si>
    <t xml:space="preserve">Total Project Cost </t>
  </si>
  <si>
    <t>Years Effectiveness</t>
  </si>
  <si>
    <t xml:space="preserve">Auto populated. Equivalent to the administrative period of the grant and used in calculating a project’s Cost Effectiveness. This is different than how long the project will physically last. </t>
  </si>
  <si>
    <t>Em_Red_ROG (tpy)</t>
  </si>
  <si>
    <t>Auto populated. Emissions reduction for reactive organic gases (ROG) (in tons per year).</t>
  </si>
  <si>
    <t>Em_Red_NOx (tpy)</t>
  </si>
  <si>
    <t>Auto populated. Emissions reduction for nitrogen oxides (NOx) (in tons per year).</t>
  </si>
  <si>
    <t>Em_Red_PM10 (tpy)</t>
  </si>
  <si>
    <t>Auto populated. Emissions reduction for particulate matter 10 microns in diameter and smaller (PM10) (in tons per year).</t>
  </si>
  <si>
    <t>Em_Red_CO2 (tpy)</t>
  </si>
  <si>
    <t>Auto populated. Emissions reduction for CO2 (tons per year).</t>
  </si>
  <si>
    <t>Cost_Eff_ROG_NOx_PM ($/ton)</t>
  </si>
  <si>
    <t>Auto populated. The ratio of TFCA funds awarded to the sum of surplus emissions reduced, during a project’s operational period, of ROG, NOx, and PM10</t>
  </si>
  <si>
    <t>Life_C/E_WEIGHTED ($/ton)</t>
  </si>
  <si>
    <t>Auto populated. The ratio of TFCA funds awarded to the sum of surplus emissions reduced, during a project’s operational period, of ROG, NOx, and weighted PM10 (which is calculated by multiplying the tailpipe PM emissions by a factor of 20)</t>
  </si>
  <si>
    <t>% in SB 535 DAC?*</t>
  </si>
  <si>
    <t>See "Priority Areas" tab for geographic boundaries.</t>
  </si>
  <si>
    <t>% in AB 1550 LIC?*</t>
  </si>
  <si>
    <t>% in AB 617 Communities?*</t>
  </si>
  <si>
    <t>Is the Air District logo requirement applicable? (Y or N)  If "N," please explain.</t>
  </si>
  <si>
    <t>Identify whether a logo can be applied to the project, based on the project type.  Enter "Y" for yes or "N" for no.  If no, please provide explanation.</t>
  </si>
  <si>
    <r>
      <t>If funding more than one vehicle, each vehicle must be shown to be cost-effective. The worksheet calculates the cost-effectiveness of each vehicle separately, so</t>
    </r>
    <r>
      <rPr>
        <b/>
        <sz val="10"/>
        <rFont val="MS Sans Serif"/>
      </rPr>
      <t xml:space="preserve"> only one worksheet is required</t>
    </r>
    <r>
      <rPr>
        <sz val="10"/>
        <rFont val="MS Sans Serif"/>
      </rPr>
      <t xml:space="preserve"> when more than one vehicle is being considered for funding.</t>
    </r>
  </si>
  <si>
    <r>
      <t xml:space="preserve">Deterioration Rate factor
DR:  (g/mile-10k) </t>
    </r>
    <r>
      <rPr>
        <b/>
        <sz val="11"/>
        <color rgb="FFFF0000"/>
        <rFont val="Arial"/>
        <family val="2"/>
      </rPr>
      <t>See Table D-1 or D-2</t>
    </r>
  </si>
  <si>
    <r>
      <t xml:space="preserve">Deterioration Rate factor
DR:  (g/mile-10k) </t>
    </r>
    <r>
      <rPr>
        <b/>
        <sz val="11"/>
        <color rgb="FFFF0000"/>
        <rFont val="Arial"/>
        <family val="2"/>
      </rPr>
      <t>See Table D-1 or D-2</t>
    </r>
    <r>
      <rPr>
        <b/>
        <sz val="11"/>
        <rFont val="Arial"/>
        <family val="2"/>
      </rPr>
      <t xml:space="preserve"> </t>
    </r>
    <r>
      <rPr>
        <b/>
        <sz val="11"/>
        <color rgb="FFFF0000"/>
        <rFont val="Arial"/>
        <family val="2"/>
      </rPr>
      <t>as applicable</t>
    </r>
  </si>
  <si>
    <r>
      <t xml:space="preserve">Baseline Emission Rate Factor/ ZMR
EF:  (g/mile) </t>
    </r>
    <r>
      <rPr>
        <b/>
        <sz val="11"/>
        <color rgb="FFFF0000"/>
        <rFont val="Arial"/>
        <family val="2"/>
      </rPr>
      <t>See Tables in Emission Factors tab</t>
    </r>
  </si>
  <si>
    <t>Priority Areas</t>
  </si>
  <si>
    <r>
      <rPr>
        <b/>
        <sz val="10"/>
        <color theme="1"/>
        <rFont val="Arial"/>
        <family val="2"/>
      </rPr>
      <t>Disadvantaged Communities (DAC):</t>
    </r>
    <r>
      <rPr>
        <sz val="10"/>
        <color theme="1"/>
        <rFont val="Arial"/>
        <family val="2"/>
      </rPr>
      <t xml:space="preserve"> for the purpose of SB 535, these areas are designated by the California Environmental Protection Agency as the top 25% most impacted census tracts experiencing disproportionate amounts of pollution, environmental degradation, and socioeconomic and public health conditions as shown in CalEnviroScreen 4.0, census tracts previously identified in the top 25% in CalEnviroScreen 3.0, census tracts with high amounts of pollution and low populations, and federally recognized tribal areas as identified by the Census in the 2021 American Indian Areas Related National Geodatabase. DACs are shown shaded YELLOW and GREEN in the California Climate Investments Priority Populations map. </t>
    </r>
  </si>
  <si>
    <t>https://ww3.arb.ca.gov/cc/capandtrade/auctionproceeds/communityinvestments.htm</t>
  </si>
  <si>
    <r>
      <rPr>
        <b/>
        <sz val="10"/>
        <color theme="1"/>
        <rFont val="Arial"/>
        <family val="2"/>
      </rPr>
      <t>Low-income communities (LIC)</t>
    </r>
    <r>
      <rPr>
        <sz val="10"/>
        <color theme="1"/>
        <rFont val="Arial"/>
        <family val="2"/>
      </rPr>
      <t>: for the purpose of AB 1550, these areas are defined as census
tracts with median household incomes at or below 80 percent of the statewide median income or
with median household incomes at or below the threshold designated as low-income by Housing
and Community Development’s State Income Limits. LICs are shown shaded in BLUE and
GREEN in the California Climate Investments Priority Populations map.</t>
    </r>
  </si>
  <si>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</si>
  <si>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</si>
  <si>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</si>
  <si>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</si>
  <si>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</si>
  <si>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t>[Please provide answers for who, what, when, and where for the project.]</t>
  </si>
  <si>
    <t xml:space="preserve">Emissions Reduction, Priority Areas, Logo Applicability </t>
  </si>
  <si>
    <t>*See "Priority Areas" section in the Instructions tab for geographic boundaries.</t>
  </si>
  <si>
    <t>[Reserved]</t>
  </si>
  <si>
    <r>
      <t xml:space="preserve">Please use a </t>
    </r>
    <r>
      <rPr>
        <b/>
        <u/>
        <sz val="10"/>
        <rFont val="MS Sans Serif"/>
      </rPr>
      <t>separate</t>
    </r>
    <r>
      <rPr>
        <sz val="10"/>
        <rFont val="MS Sans Serif"/>
      </rPr>
      <t xml:space="preserve"> CE worksheet for components with a different project life.</t>
    </r>
  </si>
  <si>
    <t>FYE 2027 TFCA 40% Fund Worksheet</t>
  </si>
  <si>
    <t>Version 2027, Updated 12/2/2025</t>
  </si>
  <si>
    <t>Project Number (27XXXYY)</t>
  </si>
  <si>
    <r>
      <t xml:space="preserve">Detailed instructions are available in </t>
    </r>
    <r>
      <rPr>
        <b/>
        <sz val="11"/>
        <rFont val="Arial"/>
        <family val="2"/>
      </rPr>
      <t>Appendix H</t>
    </r>
    <r>
      <rPr>
        <sz val="11"/>
        <rFont val="Arial"/>
        <family val="2"/>
      </rPr>
      <t xml:space="preserve"> of the 40% Fund Expenditure Plan Guidance Fiscal Year Ending 2027 at:</t>
    </r>
  </si>
  <si>
    <t>Project in SB 535 DAC?*(Y or N)</t>
  </si>
  <si>
    <t>Project in AB 617 Community?*(Y or N)</t>
  </si>
  <si>
    <t>Project in AB 1550 LIC?*(Y or 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</si>
</sst>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8" formatCode="&quot;$&quot;#,##0.00_);[Red]\(&quot;$&quot;#,##0.00\)"/>
    <numFmt numFmtId="44" formatCode="_(&quot;$&quot;* #,##0.00_);_(&quot;$&quot;* \(#,##0.00\);_(&quot;$&quot;* &quot;-&quot;??_);_(@_)"/>
    <numFmt numFmtId="43" formatCode="_(* #,##0.00_);_(* \(#,##0.00\);_(* &quot;-&quot;??_);_(@_)"/>
    <numFmt numFmtId="164" formatCode="0.000"/>
    <numFmt numFmtId="165" formatCode="0.0"/>
    <numFmt numFmtId="166" formatCode="&quot;$&quot;#,##0"/>
    <numFmt numFmtId="167" formatCode="[&lt;=9999999]###\-####;\(###\)\ ###\-####"/>
    <numFmt numFmtId="168" formatCode="00000"/>
    <numFmt numFmtId="169" formatCode="_(* #,##0.000_);_(* \(#,##0.000\);_(* &quot;-&quot;??_);_(@_)"/>
    <numFmt numFmtId="170" formatCode="0.0000"/>
    <numFmt numFmtId="171" formatCode="0.00000"/>
    <numFmt numFmtId="172" formatCode="_(* #,##0_);_(* \(#,##0\);_(* &quot;-&quot;??_);_(@_)"/>
    <numFmt numFmtId="173" formatCode="&quot;$&quot;#,##0.0000"/>
    <numFmt numFmtId="174" formatCode="#,##0.0000"/>
    <numFmt numFmtId="175" formatCode="&quot;$&quot;#,##0.00"/>
    <numFmt numFmtId="176" formatCode="_(* #,##0.00000_);_(* \(#,##0.00000\);_(* &quot;-&quot;??_);_(@_)"/>
    <numFmt numFmtId="177" formatCode="#,##0.00000000000"/>
    <numFmt numFmtId="178" formatCode="0.000000"/>
  </numFmts>
  <fonts count="62" x14ac:knownFonts="1">
    <font>
      <sz val="10"/>
      <name val="MS Sans Serif"/>
    </font>
    <font>
      <sz val="11"/>
      <color theme="1"/>
      <name val="Calibri"/>
      <family val="2"/>
      <scheme val="minor"/>
    </font>
    <font>
      <sz val="10"/>
      <name val="MS Sans Serif"/>
      <family val="2"/>
    </font>
    <font>
      <b/>
      <sz val="12"/>
      <name val="Arial"/>
      <family val="2"/>
    </font>
    <font>
      <sz val="10"/>
      <name val="Arial"/>
      <family val="2"/>
    </font>
    <font>
      <sz val="8"/>
      <name val="MS Sans Serif"/>
      <family val="2"/>
    </font>
    <font>
      <u/>
      <sz val="10"/>
      <color indexed="12"/>
      <name val="MS Sans Serif"/>
      <family val="2"/>
    </font>
    <font>
      <b/>
      <sz val="12"/>
      <name val="Arial"/>
      <family val="2"/>
    </font>
    <font>
      <u/>
      <sz val="10"/>
      <name val="Arial"/>
      <family val="2"/>
    </font>
    <font>
      <b/>
      <sz val="10"/>
      <name val="Arial"/>
      <family val="2"/>
    </font>
    <font>
      <sz val="14"/>
      <name val="Arial"/>
      <family val="2"/>
    </font>
    <font>
      <b/>
      <sz val="14"/>
      <name val="Arial"/>
      <family val="2"/>
    </font>
    <font>
      <b/>
      <sz val="10"/>
      <color indexed="10"/>
      <name val="Arial"/>
      <family val="2"/>
    </font>
    <font>
      <u/>
      <sz val="7.5"/>
      <color indexed="12"/>
      <name val="Arial"/>
      <family val="2"/>
    </font>
    <font>
      <u/>
      <sz val="7.5"/>
      <color indexed="12"/>
      <name val="MS Sans Serif"/>
      <family val="2"/>
    </font>
    <font>
      <sz val="12"/>
      <name val="Arial"/>
      <family val="2"/>
    </font>
    <font>
      <vertAlign val="superscript"/>
      <sz val="10"/>
      <name val="Arial"/>
      <family val="2"/>
    </font>
    <font>
      <sz val="10"/>
      <color rgb="FFFF0000"/>
      <name val="Arial"/>
      <family val="2"/>
    </font>
    <font>
      <sz val="10"/>
      <name val="Arial"/>
      <family val="2"/>
    </font>
    <font>
      <b/>
      <sz val="12"/>
      <color indexed="55"/>
      <name val="Arial"/>
      <family val="2"/>
    </font>
    <font>
      <b/>
      <sz val="14"/>
      <color indexed="55"/>
      <name val="Arial"/>
      <family val="2"/>
    </font>
    <font>
      <b/>
      <sz val="11"/>
      <color theme="0"/>
      <name val="Arial"/>
      <family val="2"/>
    </font>
    <font>
      <sz val="10"/>
      <name val="Calibri"/>
      <family val="2"/>
    </font>
    <font>
      <sz val="10"/>
      <color theme="0"/>
      <name val="Arial"/>
      <family val="2"/>
    </font>
    <font>
      <b/>
      <sz val="11"/>
      <name val="Arial"/>
      <family val="2"/>
    </font>
    <font>
      <sz val="11"/>
      <name val="Arial"/>
      <family val="2"/>
    </font>
    <font>
      <b/>
      <sz val="11"/>
      <color indexed="61"/>
      <name val="Arial"/>
      <family val="2"/>
    </font>
    <font>
      <sz val="11"/>
      <color indexed="61"/>
      <name val="Arial"/>
      <family val="2"/>
    </font>
    <font>
      <b/>
      <i/>
      <sz val="11"/>
      <name val="Arial"/>
      <family val="2"/>
    </font>
    <font>
      <b/>
      <sz val="22"/>
      <color rgb="FFFF0000"/>
      <name val="Calibri"/>
      <family val="2"/>
    </font>
    <font>
      <i/>
      <sz val="11"/>
      <name val="Arial"/>
      <family val="2"/>
    </font>
    <font>
      <b/>
      <i/>
      <sz val="11"/>
      <color theme="0"/>
      <name val="Arial"/>
      <family val="2"/>
    </font>
    <font>
      <b/>
      <sz val="11"/>
      <color rgb="FFFF0000"/>
      <name val="Arial"/>
      <family val="2"/>
    </font>
    <font>
      <sz val="11"/>
      <color indexed="10"/>
      <name val="Arial"/>
      <family val="2"/>
    </font>
    <font>
      <b/>
      <sz val="11"/>
      <color indexed="10"/>
      <name val="Arial"/>
      <family val="2"/>
    </font>
    <font>
      <b/>
      <sz val="10"/>
      <color rgb="FFFF0000"/>
      <name val="Arial"/>
      <family val="2"/>
    </font>
    <font>
      <sz val="14"/>
      <color rgb="FFFF0000"/>
      <name val="Arial"/>
      <family val="2"/>
    </font>
    <font>
      <sz val="16"/>
      <color rgb="FFFF0000"/>
      <name val="Arial"/>
      <family val="2"/>
    </font>
    <font>
      <sz val="10"/>
      <color rgb="FF000000"/>
      <name val="Times New Roman"/>
      <family val="1"/>
    </font>
    <font>
      <u/>
      <sz val="12"/>
      <name val="Arial"/>
      <family val="2"/>
    </font>
    <font>
      <b/>
      <vertAlign val="superscript"/>
      <sz val="8"/>
      <name val="Arial"/>
      <family val="2"/>
    </font>
    <font>
      <b/>
      <vertAlign val="subscript"/>
      <sz val="11"/>
      <name val="Arial"/>
      <family val="2"/>
    </font>
    <font>
      <b/>
      <sz val="7"/>
      <name val="Arial"/>
      <family val="2"/>
    </font>
    <font>
      <sz val="11"/>
      <color rgb="FF000000"/>
      <name val="Arial"/>
      <family val="2"/>
    </font>
    <font>
      <vertAlign val="superscript"/>
      <sz val="7"/>
      <name val="Arial"/>
      <family val="2"/>
    </font>
    <font>
      <sz val="7"/>
      <name val="Arial"/>
      <family val="2"/>
    </font>
    <font>
      <u/>
      <sz val="11"/>
      <name val="Arial"/>
      <family val="2"/>
    </font>
    <font>
      <b/>
      <sz val="10"/>
      <name val="MS Sans Serif"/>
    </font>
    <font>
      <u/>
      <sz val="11"/>
      <color indexed="12"/>
      <name val="MS Sans Serif"/>
      <family val="2"/>
    </font>
    <font>
      <i/>
      <sz val="12"/>
      <name val="MS Sans Serif"/>
      <family val="2"/>
    </font>
    <font>
      <b/>
      <i/>
      <sz val="11"/>
      <color rgb="FFFF0000"/>
      <name val="Arial"/>
      <family val="2"/>
    </font>
    <font>
      <sz val="11"/>
      <color rgb="FFFF0000"/>
      <name val="Arial"/>
      <family val="2"/>
    </font>
    <font>
      <sz val="12"/>
      <color rgb="FFFF0000"/>
      <name val="Arial"/>
      <family val="2"/>
    </font>
    <font>
      <b/>
      <i/>
      <sz val="12"/>
      <name val="Arial"/>
      <family val="2"/>
    </font>
    <font>
      <sz val="10"/>
      <name val="Arial"/>
      <family val="2"/>
    </font>
    <font>
      <sz val="10"/>
      <name val="Arial"/>
      <family val="2"/>
    </font>
    <font>
      <b/>
      <u/>
      <sz val="10"/>
      <name val="Arial"/>
      <family val="2"/>
    </font>
    <font>
      <sz val="10"/>
      <color theme="1"/>
      <name val="Arial"/>
      <family val="2"/>
    </font>
    <font>
      <b/>
      <sz val="10"/>
      <color theme="1"/>
      <name val="Arial"/>
      <family val="2"/>
    </font>
    <font>
      <u/>
      <sz val="10"/>
      <color theme="10"/>
      <name val="Arial"/>
      <family val="2"/>
    </font>
    <font>
      <b/>
      <i/>
      <sz val="10"/>
      <name val="Arial"/>
      <family val="2"/>
    </font>
    <font>
      <b/>
      <u/>
      <sz val="10"/>
      <name val="MS Sans Serif"/>
    </font>
  </fonts>
  <fills count="14">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00"/>
        <bgColor indexed="64"/>
      </patternFill>
    </fill>
    <fill>
      <patternFill patternType="solid">
        <fgColor theme="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rgb="FFFFFF99"/>
        <bgColor indexed="64"/>
      </patternFill>
    </fill>
    <fill>
      <patternFill patternType="solid">
        <fgColor theme="3" tint="0.79998168889431442"/>
        <bgColor indexed="64"/>
      </patternFill>
    </fill>
  </fills>
  <borders count="59">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Dot">
        <color indexed="64"/>
      </right>
      <top style="medium">
        <color indexed="64"/>
      </top>
      <bottom/>
      <diagonal/>
    </border>
    <border>
      <left style="thin">
        <color indexed="64"/>
      </left>
      <right style="dashDot">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ashDot">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9">
    <xf numFmtId="0" fontId="0" fillId="0" borderId="0"/>
    <xf numFmtId="8" fontId="2" fillId="0" borderId="0" applyFont="0" applyFill="0" applyBorder="0" applyAlignment="0" applyProtection="0"/>
    <xf numFmtId="0" fontId="6" fillId="0" borderId="0" applyNumberFormat="0" applyFill="0" applyBorder="0" applyAlignment="0" applyProtection="0">
      <alignment vertical="top"/>
      <protection locked="0"/>
    </xf>
    <xf numFmtId="0" fontId="2" fillId="0" borderId="0"/>
    <xf numFmtId="0" fontId="4"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2" fillId="0" borderId="0"/>
    <xf numFmtId="9" fontId="2" fillId="0" borderId="0" applyFont="0" applyFill="0" applyBorder="0" applyAlignment="0" applyProtection="0"/>
    <xf numFmtId="0" fontId="1" fillId="0" borderId="0"/>
    <xf numFmtId="0" fontId="18"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8" fillId="0" borderId="0"/>
    <xf numFmtId="0" fontId="54" fillId="0" borderId="0"/>
    <xf numFmtId="0" fontId="55" fillId="0" borderId="0"/>
  </cellStyleXfs>
  <cellXfs count="456">
    <xf numFmtId="0" fontId="0" fillId="0" borderId="0" xfId="0"/>
    <xf numFmtId="0" fontId="7" fillId="0" borderId="3" xfId="0" applyFont="1" applyBorder="1" applyAlignment="1">
      <alignment horizontal="centerContinuous"/>
    </xf>
    <xf numFmtId="0" fontId="8" fillId="0" borderId="3" xfId="0" applyFont="1" applyBorder="1" applyAlignment="1">
      <alignment horizontal="centerContinuous"/>
    </xf>
    <xf numFmtId="0" fontId="9" fillId="0" borderId="0" xfId="0" applyFont="1" applyAlignment="1">
      <alignment vertical="center"/>
    </xf>
    <xf numFmtId="0" fontId="11" fillId="0" borderId="0" xfId="0" applyFont="1" applyAlignment="1">
      <alignment horizontal="left"/>
    </xf>
    <xf numFmtId="0" fontId="2" fillId="0" borderId="0" xfId="0" applyFont="1" applyAlignment="1">
      <alignment horizontal="left"/>
    </xf>
    <xf numFmtId="0" fontId="15" fillId="6" borderId="0" xfId="12" applyFont="1" applyFill="1" applyAlignment="1">
      <alignment horizontal="center" vertical="center"/>
    </xf>
    <xf numFmtId="0" fontId="4" fillId="6" borderId="0" xfId="12" applyFont="1" applyFill="1" applyAlignment="1">
      <alignment horizontal="center" vertical="center"/>
    </xf>
    <xf numFmtId="0" fontId="10" fillId="0" borderId="0" xfId="12" applyFont="1"/>
    <xf numFmtId="0" fontId="10" fillId="6" borderId="0" xfId="12" applyFont="1" applyFill="1" applyAlignment="1">
      <alignment horizontal="center" vertical="center"/>
    </xf>
    <xf numFmtId="0" fontId="24" fillId="6" borderId="0" xfId="12" applyFont="1" applyFill="1" applyAlignment="1">
      <alignment horizontal="center" vertical="center" wrapText="1"/>
    </xf>
    <xf numFmtId="0" fontId="25" fillId="6" borderId="0" xfId="12" applyFont="1" applyFill="1" applyAlignment="1">
      <alignment horizontal="center"/>
    </xf>
    <xf numFmtId="0" fontId="25" fillId="0" borderId="0" xfId="12" applyFont="1" applyAlignment="1">
      <alignment horizontal="center"/>
    </xf>
    <xf numFmtId="0" fontId="24" fillId="6" borderId="0" xfId="12" applyFont="1" applyFill="1" applyAlignment="1">
      <alignment horizontal="center" vertical="center"/>
    </xf>
    <xf numFmtId="0" fontId="29" fillId="8" borderId="38" xfId="12" applyFont="1" applyFill="1" applyBorder="1" applyAlignment="1">
      <alignment horizontal="center"/>
    </xf>
    <xf numFmtId="0" fontId="28" fillId="9" borderId="39" xfId="12" applyFont="1" applyFill="1" applyBorder="1" applyAlignment="1">
      <alignment horizontal="center"/>
    </xf>
    <xf numFmtId="0" fontId="30" fillId="8" borderId="39" xfId="12" applyFont="1" applyFill="1" applyBorder="1" applyAlignment="1">
      <alignment horizontal="center"/>
    </xf>
    <xf numFmtId="0" fontId="30" fillId="6" borderId="0" xfId="12" applyFont="1" applyFill="1" applyAlignment="1">
      <alignment horizontal="center"/>
    </xf>
    <xf numFmtId="0" fontId="28" fillId="8" borderId="39" xfId="12" applyFont="1" applyFill="1" applyBorder="1" applyAlignment="1">
      <alignment horizontal="center"/>
    </xf>
    <xf numFmtId="0" fontId="28" fillId="8" borderId="39" xfId="12" applyFont="1" applyFill="1" applyBorder="1" applyAlignment="1">
      <alignment horizontal="center" vertical="center"/>
    </xf>
    <xf numFmtId="0" fontId="28" fillId="8" borderId="39" xfId="12" applyFont="1" applyFill="1" applyBorder="1" applyAlignment="1">
      <alignment horizontal="center" vertical="center" wrapText="1"/>
    </xf>
    <xf numFmtId="0" fontId="28" fillId="9" borderId="39" xfId="12" applyFont="1" applyFill="1" applyBorder="1" applyAlignment="1">
      <alignment horizontal="center" vertical="center" wrapText="1"/>
    </xf>
    <xf numFmtId="0" fontId="28" fillId="6" borderId="0" xfId="12" applyFont="1" applyFill="1" applyAlignment="1">
      <alignment horizontal="center" vertical="center" wrapText="1"/>
    </xf>
    <xf numFmtId="44" fontId="28" fillId="8" borderId="39" xfId="13" applyFont="1" applyFill="1" applyBorder="1" applyAlignment="1">
      <alignment horizontal="center" vertical="center" wrapText="1"/>
    </xf>
    <xf numFmtId="0" fontId="30" fillId="0" borderId="0" xfId="12" applyFont="1" applyAlignment="1">
      <alignment horizontal="center"/>
    </xf>
    <xf numFmtId="0" fontId="29" fillId="10" borderId="38" xfId="12" applyFont="1" applyFill="1" applyBorder="1" applyAlignment="1">
      <alignment horizontal="center"/>
    </xf>
    <xf numFmtId="0" fontId="31" fillId="11" borderId="39" xfId="12" applyFont="1" applyFill="1" applyBorder="1" applyAlignment="1">
      <alignment horizontal="center" vertical="center" wrapText="1"/>
    </xf>
    <xf numFmtId="9" fontId="25" fillId="6" borderId="0" xfId="12" applyNumberFormat="1" applyFont="1" applyFill="1" applyAlignment="1">
      <alignment horizontal="center" vertical="center"/>
    </xf>
    <xf numFmtId="0" fontId="25" fillId="6" borderId="0" xfId="12" applyFont="1" applyFill="1" applyAlignment="1">
      <alignment horizontal="center" vertical="center"/>
    </xf>
    <xf numFmtId="0" fontId="25" fillId="0" borderId="0" xfId="12" applyFont="1"/>
    <xf numFmtId="0" fontId="24" fillId="6" borderId="8" xfId="12" applyFont="1" applyFill="1" applyBorder="1" applyAlignment="1">
      <alignment horizontal="center" vertical="center"/>
    </xf>
    <xf numFmtId="0" fontId="4" fillId="0" borderId="0" xfId="12" applyFont="1"/>
    <xf numFmtId="0" fontId="9" fillId="0" borderId="0" xfId="12" applyFont="1" applyAlignment="1">
      <alignment horizontal="center"/>
    </xf>
    <xf numFmtId="2" fontId="4" fillId="0" borderId="0" xfId="12" applyNumberFormat="1" applyFont="1" applyAlignment="1">
      <alignment horizontal="center" vertical="center"/>
    </xf>
    <xf numFmtId="164" fontId="4" fillId="0" borderId="0" xfId="12" applyNumberFormat="1" applyFont="1" applyAlignment="1">
      <alignment horizontal="center" vertical="center"/>
    </xf>
    <xf numFmtId="3" fontId="4" fillId="0" borderId="0" xfId="12" applyNumberFormat="1" applyFont="1" applyAlignment="1">
      <alignment horizontal="center" vertical="center"/>
    </xf>
    <xf numFmtId="9" fontId="4" fillId="0" borderId="0" xfId="12" applyNumberFormat="1" applyFont="1" applyAlignment="1">
      <alignment horizontal="center" vertical="center"/>
    </xf>
    <xf numFmtId="173" fontId="4" fillId="0" borderId="0" xfId="12" applyNumberFormat="1" applyFont="1" applyAlignment="1">
      <alignment horizontal="center" vertical="center"/>
    </xf>
    <xf numFmtId="166" fontId="4" fillId="0" borderId="0" xfId="12" applyNumberFormat="1" applyFont="1" applyAlignment="1">
      <alignment horizontal="center" vertical="center"/>
    </xf>
    <xf numFmtId="0" fontId="4" fillId="0" borderId="0" xfId="12" applyFont="1" applyAlignment="1">
      <alignment horizontal="center" vertical="center"/>
    </xf>
    <xf numFmtId="44" fontId="4" fillId="0" borderId="0" xfId="12" applyNumberFormat="1" applyFont="1" applyAlignment="1">
      <alignment horizontal="center" vertical="center"/>
    </xf>
    <xf numFmtId="174" fontId="12" fillId="0" borderId="0" xfId="12" applyNumberFormat="1" applyFont="1" applyAlignment="1">
      <alignment horizontal="center" vertical="center"/>
    </xf>
    <xf numFmtId="174" fontId="9" fillId="0" borderId="0" xfId="12" applyNumberFormat="1" applyFont="1" applyAlignment="1">
      <alignment horizontal="center" vertical="center"/>
    </xf>
    <xf numFmtId="175" fontId="9" fillId="0" borderId="0" xfId="12" applyNumberFormat="1" applyFont="1" applyAlignment="1">
      <alignment horizontal="center" vertical="center"/>
    </xf>
    <xf numFmtId="44" fontId="12" fillId="0" borderId="0" xfId="13" applyFont="1" applyAlignment="1">
      <alignment horizontal="center" vertical="center"/>
    </xf>
    <xf numFmtId="44" fontId="9" fillId="0" borderId="0" xfId="13" applyFont="1" applyAlignment="1">
      <alignment horizontal="center" vertical="center"/>
    </xf>
    <xf numFmtId="44" fontId="35" fillId="0" borderId="0" xfId="13" applyFont="1" applyAlignment="1">
      <alignment horizontal="center" vertical="center"/>
    </xf>
    <xf numFmtId="44" fontId="4" fillId="0" borderId="0" xfId="13" applyAlignment="1">
      <alignment horizontal="center"/>
    </xf>
    <xf numFmtId="176" fontId="12" fillId="0" borderId="0" xfId="15" applyNumberFormat="1" applyFont="1" applyAlignment="1">
      <alignment horizontal="center" vertical="center"/>
    </xf>
    <xf numFmtId="0" fontId="9" fillId="0" borderId="0" xfId="12" applyFont="1" applyAlignment="1">
      <alignment horizontal="center" vertical="center"/>
    </xf>
    <xf numFmtId="177" fontId="4" fillId="0" borderId="0" xfId="12" applyNumberFormat="1" applyFont="1" applyAlignment="1">
      <alignment horizontal="center" vertical="center"/>
    </xf>
    <xf numFmtId="172" fontId="32" fillId="0" borderId="0" xfId="15" applyNumberFormat="1" applyFont="1" applyAlignment="1">
      <alignment horizontal="center" vertical="center"/>
    </xf>
    <xf numFmtId="44" fontId="4" fillId="0" borderId="0" xfId="13"/>
    <xf numFmtId="3" fontId="12" fillId="0" borderId="0" xfId="12" applyNumberFormat="1" applyFont="1" applyAlignment="1">
      <alignment horizontal="center" vertical="center"/>
    </xf>
    <xf numFmtId="164" fontId="9" fillId="0" borderId="0" xfId="12" applyNumberFormat="1" applyFont="1" applyAlignment="1">
      <alignment horizontal="center" vertical="center"/>
    </xf>
    <xf numFmtId="170" fontId="9" fillId="0" borderId="0" xfId="12" applyNumberFormat="1" applyFont="1" applyAlignment="1">
      <alignment horizontal="center" vertical="center"/>
    </xf>
    <xf numFmtId="166" fontId="4" fillId="0" borderId="0" xfId="13" applyNumberFormat="1" applyAlignment="1">
      <alignment horizontal="center" vertical="center"/>
    </xf>
    <xf numFmtId="44" fontId="4" fillId="0" borderId="0" xfId="13" applyAlignment="1">
      <alignment horizontal="center" vertical="center"/>
    </xf>
    <xf numFmtId="172" fontId="9" fillId="0" borderId="0" xfId="15" applyNumberFormat="1" applyFont="1" applyAlignment="1">
      <alignment horizontal="center" vertical="center"/>
    </xf>
    <xf numFmtId="0" fontId="9" fillId="0" borderId="3" xfId="12" applyFont="1" applyBorder="1"/>
    <xf numFmtId="0" fontId="4" fillId="0" borderId="3" xfId="12" applyFont="1" applyBorder="1"/>
    <xf numFmtId="172" fontId="4" fillId="0" borderId="0" xfId="15" applyNumberFormat="1"/>
    <xf numFmtId="0" fontId="9" fillId="0" borderId="0" xfId="12" applyFont="1"/>
    <xf numFmtId="43" fontId="4" fillId="0" borderId="0" xfId="15"/>
    <xf numFmtId="9" fontId="4" fillId="0" borderId="0" xfId="12" applyNumberFormat="1" applyFont="1"/>
    <xf numFmtId="172" fontId="4" fillId="0" borderId="0" xfId="15" applyNumberFormat="1" applyAlignment="1">
      <alignment horizontal="center"/>
    </xf>
    <xf numFmtId="0" fontId="29" fillId="10" borderId="7" xfId="12" applyFont="1" applyFill="1" applyBorder="1" applyAlignment="1">
      <alignment horizontal="center"/>
    </xf>
    <xf numFmtId="0" fontId="28" fillId="9" borderId="32" xfId="12" applyFont="1" applyFill="1" applyBorder="1" applyAlignment="1">
      <alignment horizontal="center"/>
    </xf>
    <xf numFmtId="0" fontId="31" fillId="11" borderId="7" xfId="12" applyFont="1" applyFill="1" applyBorder="1" applyAlignment="1">
      <alignment horizontal="center" vertical="center" wrapText="1"/>
    </xf>
    <xf numFmtId="0" fontId="4" fillId="0" borderId="0" xfId="12" applyFont="1" applyAlignment="1">
      <alignment horizontal="center"/>
    </xf>
    <xf numFmtId="0" fontId="21" fillId="6" borderId="0" xfId="12" applyFont="1" applyFill="1" applyAlignment="1">
      <alignment horizontal="center" vertical="center" wrapText="1"/>
    </xf>
    <xf numFmtId="0" fontId="21" fillId="8" borderId="7" xfId="12" applyFont="1" applyFill="1" applyBorder="1" applyAlignment="1">
      <alignment horizontal="center" vertical="center" wrapText="1"/>
    </xf>
    <xf numFmtId="0" fontId="21" fillId="0" borderId="0" xfId="12" applyFont="1" applyAlignment="1">
      <alignment horizontal="center" vertical="center" wrapText="1"/>
    </xf>
    <xf numFmtId="0" fontId="4" fillId="0" borderId="0" xfId="12" applyFont="1" applyAlignment="1">
      <alignment horizontal="left"/>
    </xf>
    <xf numFmtId="0" fontId="32" fillId="6" borderId="20" xfId="12" applyFont="1" applyFill="1" applyBorder="1" applyAlignment="1">
      <alignment horizontal="center" vertical="center"/>
    </xf>
    <xf numFmtId="0" fontId="32" fillId="6" borderId="8" xfId="12" applyFont="1" applyFill="1" applyBorder="1" applyAlignment="1">
      <alignment horizontal="center" vertical="center"/>
    </xf>
    <xf numFmtId="0" fontId="4" fillId="5" borderId="0" xfId="12" applyFont="1" applyFill="1"/>
    <xf numFmtId="0" fontId="4" fillId="5" borderId="0" xfId="12" applyFont="1" applyFill="1" applyAlignment="1">
      <alignment horizontal="left"/>
    </xf>
    <xf numFmtId="0" fontId="9" fillId="5" borderId="0" xfId="12" applyFont="1" applyFill="1"/>
    <xf numFmtId="0" fontId="9" fillId="5" borderId="0" xfId="12" applyFont="1" applyFill="1" applyAlignment="1">
      <alignment horizontal="left"/>
    </xf>
    <xf numFmtId="0" fontId="37" fillId="5" borderId="0" xfId="12" applyFont="1" applyFill="1"/>
    <xf numFmtId="0" fontId="28" fillId="5" borderId="39" xfId="12" applyFont="1" applyFill="1" applyBorder="1" applyAlignment="1">
      <alignment horizontal="center" vertical="center" wrapText="1"/>
    </xf>
    <xf numFmtId="0" fontId="29" fillId="5" borderId="38" xfId="12" applyFont="1" applyFill="1" applyBorder="1" applyAlignment="1">
      <alignment horizontal="center"/>
    </xf>
    <xf numFmtId="164" fontId="4" fillId="5" borderId="0" xfId="12" applyNumberFormat="1" applyFont="1" applyFill="1" applyAlignment="1">
      <alignment horizontal="center" vertical="center"/>
    </xf>
    <xf numFmtId="166" fontId="36" fillId="0" borderId="0" xfId="13" applyNumberFormat="1" applyFont="1" applyFill="1" applyAlignment="1">
      <alignment horizontal="left" vertical="center"/>
    </xf>
    <xf numFmtId="0" fontId="25" fillId="0" borderId="0" xfId="0" applyFont="1"/>
    <xf numFmtId="0" fontId="48" fillId="0" borderId="0" xfId="2" applyFont="1" applyAlignment="1" applyProtection="1"/>
    <xf numFmtId="0" fontId="49" fillId="0" borderId="0" xfId="0" applyFont="1"/>
    <xf numFmtId="170" fontId="25" fillId="5" borderId="20" xfId="12" applyNumberFormat="1" applyFont="1" applyFill="1" applyBorder="1" applyAlignment="1" applyProtection="1">
      <alignment horizontal="center" vertical="center"/>
      <protection hidden="1"/>
    </xf>
    <xf numFmtId="170" fontId="25" fillId="5" borderId="17" xfId="12" applyNumberFormat="1" applyFont="1" applyFill="1" applyBorder="1" applyAlignment="1" applyProtection="1">
      <alignment horizontal="center" vertical="center"/>
      <protection hidden="1"/>
    </xf>
    <xf numFmtId="0" fontId="50" fillId="5" borderId="39" xfId="12" applyFont="1" applyFill="1" applyBorder="1" applyAlignment="1">
      <alignment horizontal="center" vertical="center" wrapText="1"/>
    </xf>
    <xf numFmtId="44" fontId="28" fillId="5" borderId="39" xfId="13" applyFont="1" applyFill="1" applyBorder="1" applyAlignment="1">
      <alignment horizontal="center" vertical="center" wrapText="1"/>
    </xf>
    <xf numFmtId="0" fontId="23" fillId="6" borderId="0" xfId="12" applyFont="1" applyFill="1" applyAlignment="1" applyProtection="1">
      <alignment horizontal="center" vertical="center" textRotation="90"/>
      <protection hidden="1"/>
    </xf>
    <xf numFmtId="0" fontId="10" fillId="6" borderId="0" xfId="12" applyFont="1" applyFill="1" applyProtection="1">
      <protection hidden="1"/>
    </xf>
    <xf numFmtId="0" fontId="11" fillId="5" borderId="21" xfId="12" applyFont="1" applyFill="1" applyBorder="1" applyProtection="1">
      <protection hidden="1"/>
    </xf>
    <xf numFmtId="0" fontId="10" fillId="5" borderId="1" xfId="12" applyFont="1" applyFill="1" applyBorder="1" applyProtection="1">
      <protection hidden="1"/>
    </xf>
    <xf numFmtId="0" fontId="10" fillId="5" borderId="9" xfId="12" applyFont="1" applyFill="1" applyBorder="1" applyProtection="1">
      <protection hidden="1"/>
    </xf>
    <xf numFmtId="0" fontId="10" fillId="5" borderId="6" xfId="12" applyFont="1" applyFill="1" applyBorder="1" applyProtection="1">
      <protection hidden="1"/>
    </xf>
    <xf numFmtId="0" fontId="10" fillId="5" borderId="0" xfId="12" applyFont="1" applyFill="1" applyProtection="1">
      <protection hidden="1"/>
    </xf>
    <xf numFmtId="0" fontId="10" fillId="5" borderId="10" xfId="12" applyFont="1" applyFill="1" applyBorder="1" applyProtection="1">
      <protection hidden="1"/>
    </xf>
    <xf numFmtId="0" fontId="24" fillId="0" borderId="44" xfId="12" applyFont="1" applyBorder="1" applyAlignment="1" applyProtection="1">
      <alignment horizontal="center" wrapText="1"/>
      <protection hidden="1"/>
    </xf>
    <xf numFmtId="0" fontId="24" fillId="0" borderId="39" xfId="12" applyFont="1" applyBorder="1" applyAlignment="1" applyProtection="1">
      <alignment horizontal="center" wrapText="1"/>
      <protection hidden="1"/>
    </xf>
    <xf numFmtId="0" fontId="25" fillId="6" borderId="0" xfId="12" applyFont="1" applyFill="1" applyAlignment="1" applyProtection="1">
      <alignment horizontal="center"/>
      <protection hidden="1"/>
    </xf>
    <xf numFmtId="0" fontId="24" fillId="0" borderId="44" xfId="12" applyFont="1" applyBorder="1" applyAlignment="1" applyProtection="1">
      <alignment horizontal="center" vertical="center" wrapText="1"/>
      <protection hidden="1"/>
    </xf>
    <xf numFmtId="0" fontId="24" fillId="0" borderId="39" xfId="12" applyFont="1" applyBorder="1" applyAlignment="1" applyProtection="1">
      <alignment horizontal="center" vertical="center" wrapText="1"/>
      <protection hidden="1"/>
    </xf>
    <xf numFmtId="44" fontId="24" fillId="3" borderId="9" xfId="13" applyFont="1" applyFill="1" applyBorder="1" applyAlignment="1" applyProtection="1">
      <alignment horizontal="center" vertical="center" wrapText="1"/>
      <protection hidden="1"/>
    </xf>
    <xf numFmtId="0" fontId="24" fillId="7" borderId="0" xfId="12" applyFont="1" applyFill="1" applyAlignment="1" applyProtection="1">
      <alignment horizontal="center" vertical="center" wrapText="1"/>
      <protection hidden="1"/>
    </xf>
    <xf numFmtId="0" fontId="25" fillId="7" borderId="0" xfId="12" applyFont="1" applyFill="1" applyAlignment="1" applyProtection="1">
      <alignment horizontal="center" vertical="center" wrapText="1"/>
      <protection hidden="1"/>
    </xf>
    <xf numFmtId="0" fontId="25" fillId="7" borderId="16" xfId="12" applyFont="1" applyFill="1" applyBorder="1" applyAlignment="1" applyProtection="1">
      <alignment horizontal="center" vertical="center" wrapText="1"/>
      <protection hidden="1"/>
    </xf>
    <xf numFmtId="44" fontId="24" fillId="3" borderId="10" xfId="13" applyFont="1" applyFill="1" applyBorder="1" applyAlignment="1" applyProtection="1">
      <alignment horizontal="center" vertical="center" wrapText="1"/>
      <protection hidden="1"/>
    </xf>
    <xf numFmtId="44" fontId="24" fillId="3" borderId="4" xfId="13" applyFont="1" applyFill="1" applyBorder="1" applyAlignment="1" applyProtection="1">
      <alignment horizontal="center" vertical="center" wrapText="1"/>
      <protection hidden="1"/>
    </xf>
    <xf numFmtId="0" fontId="28" fillId="9" borderId="39" xfId="12" applyFont="1" applyFill="1" applyBorder="1" applyAlignment="1" applyProtection="1">
      <alignment horizontal="center" vertical="center" wrapText="1"/>
      <protection hidden="1"/>
    </xf>
    <xf numFmtId="0" fontId="30" fillId="6" borderId="0" xfId="12" applyFont="1" applyFill="1" applyAlignment="1" applyProtection="1">
      <alignment horizontal="center"/>
      <protection hidden="1"/>
    </xf>
    <xf numFmtId="0" fontId="29" fillId="10" borderId="38" xfId="12" applyFont="1" applyFill="1" applyBorder="1" applyAlignment="1" applyProtection="1">
      <alignment horizontal="center"/>
      <protection hidden="1"/>
    </xf>
    <xf numFmtId="0" fontId="31" fillId="11" borderId="39" xfId="12" applyFont="1" applyFill="1" applyBorder="1" applyAlignment="1" applyProtection="1">
      <alignment horizontal="center" vertical="center" wrapText="1"/>
      <protection hidden="1"/>
    </xf>
    <xf numFmtId="0" fontId="25" fillId="6" borderId="0" xfId="12" applyFont="1" applyFill="1" applyProtection="1">
      <protection hidden="1"/>
    </xf>
    <xf numFmtId="170" fontId="25" fillId="7" borderId="24" xfId="12" applyNumberFormat="1" applyFont="1" applyFill="1" applyBorder="1" applyAlignment="1" applyProtection="1">
      <alignment horizontal="center" vertical="center"/>
      <protection hidden="1"/>
    </xf>
    <xf numFmtId="170" fontId="25" fillId="7" borderId="14" xfId="12" applyNumberFormat="1" applyFont="1" applyFill="1" applyBorder="1" applyAlignment="1" applyProtection="1">
      <alignment horizontal="center" vertical="center"/>
      <protection hidden="1"/>
    </xf>
    <xf numFmtId="0" fontId="25" fillId="7" borderId="20" xfId="12" applyFont="1" applyFill="1" applyBorder="1" applyAlignment="1" applyProtection="1">
      <alignment horizontal="center" vertical="center"/>
      <protection hidden="1"/>
    </xf>
    <xf numFmtId="44" fontId="25" fillId="7" borderId="14" xfId="13" applyFont="1" applyFill="1" applyBorder="1" applyAlignment="1" applyProtection="1">
      <alignment horizontal="center" vertical="center"/>
      <protection hidden="1"/>
    </xf>
    <xf numFmtId="9" fontId="25" fillId="7" borderId="14" xfId="14" applyFont="1" applyFill="1" applyBorder="1" applyAlignment="1" applyProtection="1">
      <alignment horizontal="center" vertical="center"/>
      <protection hidden="1"/>
    </xf>
    <xf numFmtId="1" fontId="25" fillId="7" borderId="20" xfId="12" applyNumberFormat="1" applyFont="1" applyFill="1" applyBorder="1" applyAlignment="1" applyProtection="1">
      <alignment horizontal="center" vertical="center"/>
      <protection hidden="1"/>
    </xf>
    <xf numFmtId="170" fontId="25" fillId="7" borderId="20" xfId="12" applyNumberFormat="1" applyFont="1" applyFill="1" applyBorder="1" applyAlignment="1" applyProtection="1">
      <alignment horizontal="center" vertical="center"/>
      <protection hidden="1"/>
    </xf>
    <xf numFmtId="170" fontId="25" fillId="7" borderId="17" xfId="12" applyNumberFormat="1" applyFont="1" applyFill="1" applyBorder="1" applyAlignment="1" applyProtection="1">
      <alignment horizontal="center" vertical="center"/>
      <protection hidden="1"/>
    </xf>
    <xf numFmtId="0" fontId="25" fillId="6" borderId="0" xfId="12" applyFont="1" applyFill="1" applyAlignment="1" applyProtection="1">
      <alignment horizontal="center" vertical="center"/>
      <protection hidden="1"/>
    </xf>
    <xf numFmtId="44" fontId="33" fillId="0" borderId="26" xfId="12" applyNumberFormat="1" applyFont="1" applyBorder="1" applyAlignment="1" applyProtection="1">
      <alignment horizontal="center" vertical="center"/>
      <protection hidden="1"/>
    </xf>
    <xf numFmtId="170" fontId="32" fillId="0" borderId="27" xfId="12" applyNumberFormat="1" applyFont="1" applyBorder="1" applyAlignment="1" applyProtection="1">
      <alignment horizontal="center" vertical="center"/>
      <protection hidden="1"/>
    </xf>
    <xf numFmtId="44" fontId="34" fillId="0" borderId="14" xfId="13" applyFont="1" applyBorder="1" applyAlignment="1" applyProtection="1">
      <alignment horizontal="center" vertical="center"/>
      <protection hidden="1"/>
    </xf>
    <xf numFmtId="44" fontId="34" fillId="0" borderId="27" xfId="13" applyFont="1" applyBorder="1" applyAlignment="1" applyProtection="1">
      <alignment horizontal="center" vertical="center"/>
      <protection hidden="1"/>
    </xf>
    <xf numFmtId="44" fontId="25" fillId="3" borderId="14" xfId="13" applyFont="1" applyFill="1" applyBorder="1" applyAlignment="1" applyProtection="1">
      <alignment horizontal="center" vertical="center"/>
      <protection hidden="1"/>
    </xf>
    <xf numFmtId="44" fontId="34" fillId="0" borderId="17" xfId="13" applyFont="1" applyBorder="1" applyAlignment="1" applyProtection="1">
      <alignment horizontal="center" vertical="center"/>
      <protection hidden="1"/>
    </xf>
    <xf numFmtId="44" fontId="34" fillId="0" borderId="24" xfId="13" applyFont="1" applyBorder="1" applyAlignment="1" applyProtection="1">
      <alignment horizontal="center" vertical="center"/>
      <protection hidden="1"/>
    </xf>
    <xf numFmtId="43" fontId="25" fillId="3" borderId="17" xfId="15" applyFont="1" applyFill="1" applyBorder="1" applyAlignment="1" applyProtection="1">
      <alignment horizontal="center" vertical="center"/>
      <protection hidden="1"/>
    </xf>
    <xf numFmtId="169" fontId="25" fillId="3" borderId="17" xfId="15" applyNumberFormat="1" applyFont="1" applyFill="1" applyBorder="1" applyAlignment="1" applyProtection="1">
      <alignment horizontal="center" vertical="center"/>
      <protection hidden="1"/>
    </xf>
    <xf numFmtId="44" fontId="34" fillId="0" borderId="20" xfId="13" applyFont="1" applyBorder="1" applyAlignment="1" applyProtection="1">
      <alignment horizontal="center" vertical="center"/>
      <protection hidden="1"/>
    </xf>
    <xf numFmtId="170" fontId="25" fillId="5" borderId="27" xfId="12" applyNumberFormat="1" applyFont="1" applyFill="1" applyBorder="1" applyAlignment="1" applyProtection="1">
      <alignment horizontal="center" vertical="center"/>
      <protection hidden="1"/>
    </xf>
    <xf numFmtId="170" fontId="25" fillId="5" borderId="14" xfId="12" applyNumberFormat="1" applyFont="1" applyFill="1" applyBorder="1" applyAlignment="1" applyProtection="1">
      <alignment horizontal="center" vertical="center"/>
      <protection hidden="1"/>
    </xf>
    <xf numFmtId="10" fontId="25" fillId="5" borderId="17" xfId="14" applyNumberFormat="1" applyFont="1" applyFill="1" applyBorder="1" applyAlignment="1" applyProtection="1">
      <alignment horizontal="center" vertical="center"/>
      <protection hidden="1"/>
    </xf>
    <xf numFmtId="164" fontId="33" fillId="4" borderId="49" xfId="12" applyNumberFormat="1" applyFont="1" applyFill="1" applyBorder="1" applyAlignment="1" applyProtection="1">
      <alignment horizontal="center" vertical="center"/>
      <protection hidden="1"/>
    </xf>
    <xf numFmtId="170" fontId="32" fillId="4" borderId="27" xfId="12" applyNumberFormat="1" applyFont="1" applyFill="1" applyBorder="1" applyAlignment="1">
      <alignment horizontal="center" vertical="center"/>
    </xf>
    <xf numFmtId="172" fontId="32" fillId="4" borderId="27" xfId="15" applyNumberFormat="1" applyFont="1" applyFill="1" applyBorder="1" applyAlignment="1" applyProtection="1">
      <alignment horizontal="center" vertical="center"/>
    </xf>
    <xf numFmtId="170" fontId="24" fillId="4" borderId="27" xfId="12" applyNumberFormat="1" applyFont="1" applyFill="1" applyBorder="1" applyAlignment="1">
      <alignment horizontal="center" vertical="center"/>
    </xf>
    <xf numFmtId="44" fontId="34" fillId="4" borderId="14" xfId="13" applyFont="1" applyFill="1" applyBorder="1" applyAlignment="1" applyProtection="1">
      <alignment horizontal="center" vertical="center"/>
      <protection hidden="1"/>
    </xf>
    <xf numFmtId="44" fontId="34" fillId="4" borderId="27" xfId="13" applyFont="1" applyFill="1" applyBorder="1" applyAlignment="1" applyProtection="1">
      <alignment horizontal="center" vertical="center"/>
      <protection hidden="1"/>
    </xf>
    <xf numFmtId="44" fontId="25" fillId="4" borderId="24" xfId="13" applyFont="1" applyFill="1" applyBorder="1" applyAlignment="1" applyProtection="1">
      <alignment horizontal="center" vertical="center"/>
      <protection hidden="1"/>
    </xf>
    <xf numFmtId="44" fontId="34" fillId="4" borderId="17" xfId="13" applyFont="1" applyFill="1" applyBorder="1" applyAlignment="1">
      <alignment horizontal="center" vertical="center"/>
    </xf>
    <xf numFmtId="0" fontId="52" fillId="0" borderId="0" xfId="12" applyFont="1" applyAlignment="1">
      <alignment horizontal="left"/>
    </xf>
    <xf numFmtId="0" fontId="15" fillId="0" borderId="0" xfId="12" applyFont="1" applyAlignment="1">
      <alignment horizontal="left"/>
    </xf>
    <xf numFmtId="0" fontId="15" fillId="0" borderId="0" xfId="12" quotePrefix="1" applyFont="1" applyAlignment="1">
      <alignment horizontal="left"/>
    </xf>
    <xf numFmtId="0" fontId="53" fillId="0" borderId="0" xfId="12" quotePrefix="1" applyFont="1" applyAlignment="1">
      <alignment horizontal="left"/>
    </xf>
    <xf numFmtId="0" fontId="15" fillId="0" borderId="0" xfId="12" applyFont="1"/>
    <xf numFmtId="44" fontId="15" fillId="0" borderId="0" xfId="13" applyFont="1"/>
    <xf numFmtId="44" fontId="15" fillId="0" borderId="0" xfId="13" applyFont="1" applyFill="1"/>
    <xf numFmtId="0" fontId="15" fillId="0" borderId="0" xfId="12" applyFont="1" applyAlignment="1">
      <alignment horizontal="center"/>
    </xf>
    <xf numFmtId="0" fontId="3" fillId="0" borderId="0" xfId="12" applyFont="1" applyAlignment="1">
      <alignment horizontal="center"/>
    </xf>
    <xf numFmtId="0" fontId="38" fillId="10" borderId="0" xfId="16" applyFill="1" applyAlignment="1">
      <alignment horizontal="left" vertical="top"/>
    </xf>
    <xf numFmtId="0" fontId="3" fillId="10" borderId="0" xfId="16" applyFont="1" applyFill="1" applyAlignment="1">
      <alignment horizontal="left" vertical="top"/>
    </xf>
    <xf numFmtId="0" fontId="15" fillId="10" borderId="0" xfId="16" applyFont="1" applyFill="1" applyAlignment="1">
      <alignment horizontal="left" vertical="top"/>
    </xf>
    <xf numFmtId="0" fontId="15" fillId="10" borderId="0" xfId="16" applyFont="1" applyFill="1" applyAlignment="1">
      <alignment horizontal="right" vertical="top" indent="1"/>
    </xf>
    <xf numFmtId="0" fontId="10" fillId="10" borderId="0" xfId="16" applyFont="1" applyFill="1" applyAlignment="1">
      <alignment vertical="top"/>
    </xf>
    <xf numFmtId="0" fontId="3" fillId="10" borderId="0" xfId="16" applyFont="1" applyFill="1" applyAlignment="1">
      <alignment vertical="top"/>
    </xf>
    <xf numFmtId="0" fontId="38" fillId="10" borderId="0" xfId="16" applyFill="1" applyAlignment="1">
      <alignment vertical="top"/>
    </xf>
    <xf numFmtId="0" fontId="4" fillId="10" borderId="0" xfId="16" applyFont="1" applyFill="1" applyAlignment="1">
      <alignment horizontal="left" vertical="top"/>
    </xf>
    <xf numFmtId="0" fontId="4" fillId="10" borderId="0" xfId="16" applyFont="1" applyFill="1" applyAlignment="1">
      <alignment horizontal="left" vertical="top" indent="1"/>
    </xf>
    <xf numFmtId="0" fontId="9" fillId="10" borderId="0" xfId="16" applyFont="1" applyFill="1" applyAlignment="1">
      <alignment horizontal="left" vertical="top"/>
    </xf>
    <xf numFmtId="170" fontId="25" fillId="2" borderId="24" xfId="12" applyNumberFormat="1" applyFont="1" applyFill="1" applyBorder="1" applyAlignment="1" applyProtection="1">
      <alignment horizontal="center" vertical="center"/>
      <protection locked="0"/>
    </xf>
    <xf numFmtId="170" fontId="25" fillId="2" borderId="14" xfId="12" applyNumberFormat="1" applyFont="1" applyFill="1" applyBorder="1" applyAlignment="1" applyProtection="1">
      <alignment horizontal="center" vertical="center"/>
      <protection locked="0"/>
    </xf>
    <xf numFmtId="171" fontId="25" fillId="2" borderId="14" xfId="12" applyNumberFormat="1" applyFont="1" applyFill="1" applyBorder="1" applyAlignment="1" applyProtection="1">
      <alignment horizontal="center" vertical="center"/>
      <protection locked="0"/>
    </xf>
    <xf numFmtId="1" fontId="25" fillId="2" borderId="14" xfId="12" applyNumberFormat="1" applyFont="1" applyFill="1" applyBorder="1" applyAlignment="1" applyProtection="1">
      <alignment horizontal="center" vertical="center"/>
      <protection locked="0"/>
    </xf>
    <xf numFmtId="3" fontId="25" fillId="2" borderId="14" xfId="12" applyNumberFormat="1" applyFont="1" applyFill="1" applyBorder="1" applyAlignment="1" applyProtection="1">
      <alignment horizontal="center" vertical="center"/>
      <protection locked="0"/>
    </xf>
    <xf numFmtId="9" fontId="25" fillId="2" borderId="17" xfId="12" applyNumberFormat="1" applyFont="1" applyFill="1" applyBorder="1" applyAlignment="1" applyProtection="1">
      <alignment horizontal="center" vertical="center"/>
      <protection locked="0"/>
    </xf>
    <xf numFmtId="0" fontId="4" fillId="0" borderId="0" xfId="12" applyFont="1" applyAlignment="1" applyProtection="1">
      <alignment horizontal="left"/>
      <protection locked="0"/>
    </xf>
    <xf numFmtId="0" fontId="3" fillId="10" borderId="0" xfId="0" applyFont="1" applyFill="1" applyAlignment="1">
      <alignment horizontal="left"/>
    </xf>
    <xf numFmtId="0" fontId="9" fillId="0" borderId="0" xfId="0" applyFont="1"/>
    <xf numFmtId="43" fontId="4" fillId="0" borderId="0" xfId="15" applyFont="1"/>
    <xf numFmtId="0" fontId="4" fillId="0" borderId="0" xfId="0" applyFont="1"/>
    <xf numFmtId="0" fontId="17" fillId="0" borderId="0" xfId="12" applyFont="1"/>
    <xf numFmtId="170" fontId="25" fillId="12" borderId="24" xfId="12" applyNumberFormat="1" applyFont="1" applyFill="1" applyBorder="1" applyAlignment="1" applyProtection="1">
      <alignment horizontal="center" vertical="center"/>
      <protection locked="0"/>
    </xf>
    <xf numFmtId="170" fontId="25" fillId="12" borderId="14" xfId="12" applyNumberFormat="1" applyFont="1" applyFill="1" applyBorder="1" applyAlignment="1" applyProtection="1">
      <alignment horizontal="center" vertical="center"/>
      <protection locked="0"/>
    </xf>
    <xf numFmtId="171" fontId="25" fillId="12" borderId="14" xfId="12" applyNumberFormat="1" applyFont="1" applyFill="1" applyBorder="1" applyAlignment="1" applyProtection="1">
      <alignment horizontal="center" vertical="center"/>
      <protection locked="0"/>
    </xf>
    <xf numFmtId="44" fontId="25" fillId="12" borderId="14" xfId="13" applyFont="1" applyFill="1" applyBorder="1" applyAlignment="1" applyProtection="1">
      <alignment horizontal="center" vertical="center"/>
      <protection locked="0"/>
    </xf>
    <xf numFmtId="9" fontId="25" fillId="12" borderId="14" xfId="14" applyFont="1" applyFill="1" applyBorder="1" applyAlignment="1" applyProtection="1">
      <alignment horizontal="center" vertical="center"/>
      <protection locked="0"/>
    </xf>
    <xf numFmtId="166" fontId="25" fillId="12" borderId="14" xfId="12" applyNumberFormat="1" applyFont="1" applyFill="1" applyBorder="1" applyAlignment="1" applyProtection="1">
      <alignment horizontal="center" vertical="center"/>
      <protection locked="0"/>
    </xf>
    <xf numFmtId="9" fontId="25" fillId="12" borderId="14" xfId="12" applyNumberFormat="1" applyFont="1" applyFill="1" applyBorder="1" applyAlignment="1" applyProtection="1">
      <alignment horizontal="center" vertical="center"/>
      <protection locked="0"/>
    </xf>
    <xf numFmtId="0" fontId="25" fillId="12" borderId="20" xfId="12" applyFont="1" applyFill="1" applyBorder="1" applyAlignment="1" applyProtection="1">
      <alignment horizontal="center" vertical="center"/>
      <protection locked="0"/>
    </xf>
    <xf numFmtId="0" fontId="51" fillId="12" borderId="20" xfId="12" applyFont="1" applyFill="1" applyBorder="1" applyAlignment="1" applyProtection="1">
      <alignment horizontal="center" vertical="center"/>
      <protection locked="0"/>
    </xf>
    <xf numFmtId="0" fontId="32" fillId="12" borderId="27" xfId="12" applyFont="1" applyFill="1" applyBorder="1" applyAlignment="1" applyProtection="1">
      <alignment horizontal="center"/>
      <protection locked="0"/>
    </xf>
    <xf numFmtId="0" fontId="32" fillId="12" borderId="27" xfId="12" applyFont="1" applyFill="1" applyBorder="1" applyAlignment="1" applyProtection="1">
      <alignment horizontal="left"/>
      <protection locked="0"/>
    </xf>
    <xf numFmtId="0" fontId="32" fillId="12" borderId="22" xfId="12" applyFont="1" applyFill="1" applyBorder="1" applyAlignment="1" applyProtection="1">
      <alignment horizontal="center"/>
      <protection locked="0"/>
    </xf>
    <xf numFmtId="0" fontId="32" fillId="12" borderId="5" xfId="12" applyFont="1" applyFill="1" applyBorder="1" applyAlignment="1" applyProtection="1">
      <alignment horizontal="center"/>
      <protection locked="0"/>
    </xf>
    <xf numFmtId="0" fontId="24" fillId="12" borderId="22" xfId="12" applyFont="1" applyFill="1" applyBorder="1" applyAlignment="1" applyProtection="1">
      <alignment horizontal="center"/>
      <protection locked="0"/>
    </xf>
    <xf numFmtId="0" fontId="24" fillId="12" borderId="5" xfId="12" applyFont="1" applyFill="1" applyBorder="1" applyAlignment="1" applyProtection="1">
      <alignment horizontal="center"/>
      <protection locked="0"/>
    </xf>
    <xf numFmtId="0" fontId="24" fillId="13" borderId="27" xfId="12" applyFont="1" applyFill="1" applyBorder="1" applyAlignment="1">
      <alignment horizontal="center"/>
    </xf>
    <xf numFmtId="170" fontId="25" fillId="13" borderId="24" xfId="12" applyNumberFormat="1" applyFont="1" applyFill="1" applyBorder="1" applyAlignment="1" applyProtection="1">
      <alignment horizontal="center" vertical="center"/>
      <protection locked="0"/>
    </xf>
    <xf numFmtId="170" fontId="25" fillId="13" borderId="14" xfId="12" applyNumberFormat="1" applyFont="1" applyFill="1" applyBorder="1" applyAlignment="1" applyProtection="1">
      <alignment horizontal="center" vertical="center"/>
      <protection locked="0"/>
    </xf>
    <xf numFmtId="171" fontId="25" fillId="13" borderId="14" xfId="12" applyNumberFormat="1" applyFont="1" applyFill="1" applyBorder="1" applyAlignment="1" applyProtection="1">
      <alignment horizontal="center" vertical="center"/>
      <protection locked="0"/>
    </xf>
    <xf numFmtId="1" fontId="25" fillId="13" borderId="14" xfId="12" applyNumberFormat="1" applyFont="1" applyFill="1" applyBorder="1" applyAlignment="1" applyProtection="1">
      <alignment horizontal="center" vertical="center"/>
      <protection locked="0"/>
    </xf>
    <xf numFmtId="3" fontId="25" fillId="13" borderId="14" xfId="12" applyNumberFormat="1" applyFont="1" applyFill="1" applyBorder="1" applyAlignment="1" applyProtection="1">
      <alignment horizontal="center" vertical="center"/>
      <protection locked="0"/>
    </xf>
    <xf numFmtId="9" fontId="25" fillId="13" borderId="17" xfId="12" applyNumberFormat="1" applyFont="1" applyFill="1" applyBorder="1" applyAlignment="1" applyProtection="1">
      <alignment horizontal="center" vertical="center"/>
      <protection locked="0"/>
    </xf>
    <xf numFmtId="44" fontId="25" fillId="13" borderId="14" xfId="13" applyFont="1" applyFill="1" applyBorder="1" applyAlignment="1" applyProtection="1">
      <alignment horizontal="center" vertical="center"/>
      <protection locked="0"/>
    </xf>
    <xf numFmtId="9" fontId="25" fillId="13" borderId="14" xfId="14" applyFont="1" applyFill="1" applyBorder="1" applyAlignment="1" applyProtection="1">
      <alignment horizontal="center" vertical="center"/>
      <protection locked="0"/>
    </xf>
    <xf numFmtId="166" fontId="25" fillId="13" borderId="14" xfId="12" applyNumberFormat="1" applyFont="1" applyFill="1" applyBorder="1" applyAlignment="1" applyProtection="1">
      <alignment horizontal="center" vertical="center"/>
      <protection locked="0"/>
    </xf>
    <xf numFmtId="9" fontId="25" fillId="13" borderId="14" xfId="12" applyNumberFormat="1" applyFont="1" applyFill="1" applyBorder="1" applyAlignment="1" applyProtection="1">
      <alignment horizontal="center" vertical="center"/>
      <protection locked="0"/>
    </xf>
    <xf numFmtId="0" fontId="25" fillId="13" borderId="20" xfId="12" applyFont="1" applyFill="1" applyBorder="1" applyAlignment="1" applyProtection="1">
      <alignment horizontal="center" vertical="center"/>
      <protection locked="0"/>
    </xf>
    <xf numFmtId="44" fontId="25" fillId="13" borderId="26" xfId="12" applyNumberFormat="1" applyFont="1" applyFill="1" applyBorder="1" applyAlignment="1" applyProtection="1">
      <alignment horizontal="center" vertical="center"/>
      <protection locked="0"/>
    </xf>
    <xf numFmtId="164" fontId="33" fillId="13" borderId="49" xfId="12" applyNumberFormat="1" applyFont="1" applyFill="1" applyBorder="1" applyAlignment="1" applyProtection="1">
      <alignment horizontal="center" vertical="center"/>
      <protection hidden="1"/>
    </xf>
    <xf numFmtId="170" fontId="32" fillId="13" borderId="27" xfId="12" applyNumberFormat="1" applyFont="1" applyFill="1" applyBorder="1" applyAlignment="1">
      <alignment horizontal="center" vertical="center"/>
    </xf>
    <xf numFmtId="172" fontId="32" fillId="13" borderId="27" xfId="15" applyNumberFormat="1" applyFont="1" applyFill="1" applyBorder="1" applyAlignment="1" applyProtection="1">
      <alignment horizontal="center" vertical="center"/>
    </xf>
    <xf numFmtId="170" fontId="24" fillId="13" borderId="27" xfId="12" applyNumberFormat="1" applyFont="1" applyFill="1" applyBorder="1" applyAlignment="1">
      <alignment horizontal="center" vertical="center"/>
    </xf>
    <xf numFmtId="44" fontId="24" fillId="13" borderId="14" xfId="13" applyFont="1" applyFill="1" applyBorder="1" applyAlignment="1" applyProtection="1">
      <alignment horizontal="center" vertical="center"/>
      <protection hidden="1"/>
    </xf>
    <xf numFmtId="44" fontId="24" fillId="13" borderId="27" xfId="13" applyFont="1" applyFill="1" applyBorder="1" applyAlignment="1" applyProtection="1">
      <alignment horizontal="center" vertical="center"/>
      <protection hidden="1"/>
    </xf>
    <xf numFmtId="44" fontId="25" fillId="13" borderId="24" xfId="13" applyFont="1" applyFill="1" applyBorder="1" applyAlignment="1" applyProtection="1">
      <alignment horizontal="center" vertical="center"/>
      <protection hidden="1"/>
    </xf>
    <xf numFmtId="44" fontId="25" fillId="13" borderId="24" xfId="13" applyFont="1" applyFill="1" applyBorder="1" applyAlignment="1" applyProtection="1">
      <alignment horizontal="center" vertical="center"/>
      <protection locked="0"/>
    </xf>
    <xf numFmtId="44" fontId="24" fillId="13" borderId="17" xfId="13" applyFont="1" applyFill="1" applyBorder="1" applyAlignment="1">
      <alignment horizontal="center" vertical="center"/>
    </xf>
    <xf numFmtId="0" fontId="24" fillId="0" borderId="6" xfId="12" applyFont="1" applyBorder="1" applyAlignment="1">
      <alignment horizontal="center" vertical="center" wrapText="1"/>
    </xf>
    <xf numFmtId="0" fontId="25" fillId="0" borderId="0" xfId="12" applyFont="1" applyAlignment="1">
      <alignment horizontal="center" vertical="center" wrapText="1"/>
    </xf>
    <xf numFmtId="0" fontId="25" fillId="0" borderId="11" xfId="12" applyFont="1" applyBorder="1" applyAlignment="1">
      <alignment horizontal="center" vertical="center" wrapText="1"/>
    </xf>
    <xf numFmtId="0" fontId="24" fillId="0" borderId="0" xfId="12" applyFont="1" applyAlignment="1">
      <alignment horizontal="center"/>
    </xf>
    <xf numFmtId="0" fontId="24" fillId="0" borderId="3" xfId="12" applyFont="1" applyBorder="1" applyAlignment="1">
      <alignment horizontal="center"/>
    </xf>
    <xf numFmtId="0" fontId="24" fillId="0" borderId="18" xfId="12" applyFont="1" applyBorder="1" applyAlignment="1">
      <alignment horizontal="center" vertical="center" wrapText="1"/>
    </xf>
    <xf numFmtId="0" fontId="24" fillId="0" borderId="0" xfId="12" applyFont="1" applyAlignment="1">
      <alignment horizontal="center" vertical="center" wrapText="1"/>
    </xf>
    <xf numFmtId="0" fontId="25" fillId="0" borderId="16" xfId="12" applyFont="1" applyBorder="1" applyAlignment="1">
      <alignment horizontal="center" vertical="center" wrapText="1"/>
    </xf>
    <xf numFmtId="0" fontId="24" fillId="0" borderId="15" xfId="12" applyFont="1" applyBorder="1" applyAlignment="1">
      <alignment horizontal="center" wrapText="1"/>
    </xf>
    <xf numFmtId="0" fontId="24" fillId="0" borderId="0" xfId="12" applyFont="1" applyAlignment="1">
      <alignment horizontal="center" wrapText="1"/>
    </xf>
    <xf numFmtId="0" fontId="24" fillId="0" borderId="11" xfId="12" applyFont="1" applyBorder="1" applyAlignment="1">
      <alignment horizontal="center" wrapText="1"/>
    </xf>
    <xf numFmtId="0" fontId="24" fillId="0" borderId="44" xfId="12" applyFont="1" applyBorder="1" applyAlignment="1">
      <alignment horizontal="center" vertical="center" wrapText="1"/>
    </xf>
    <xf numFmtId="0" fontId="24" fillId="0" borderId="44" xfId="12" applyFont="1" applyBorder="1" applyAlignment="1">
      <alignment horizontal="center" wrapText="1"/>
    </xf>
    <xf numFmtId="0" fontId="24" fillId="0" borderId="39" xfId="12" applyFont="1" applyBorder="1" applyAlignment="1">
      <alignment horizontal="center" wrapText="1"/>
    </xf>
    <xf numFmtId="0" fontId="24" fillId="0" borderId="41" xfId="12" applyFont="1" applyBorder="1" applyAlignment="1">
      <alignment horizontal="center" vertical="center" wrapText="1"/>
    </xf>
    <xf numFmtId="0" fontId="24" fillId="0" borderId="45" xfId="12" applyFont="1" applyBorder="1" applyAlignment="1">
      <alignment horizontal="center" vertical="center" wrapText="1"/>
    </xf>
    <xf numFmtId="44" fontId="25" fillId="12" borderId="26" xfId="12" applyNumberFormat="1" applyFont="1" applyFill="1" applyBorder="1" applyAlignment="1" applyProtection="1">
      <alignment horizontal="center" vertical="center"/>
      <protection locked="0"/>
    </xf>
    <xf numFmtId="44" fontId="33" fillId="12" borderId="26" xfId="12" applyNumberFormat="1" applyFont="1" applyFill="1" applyBorder="1" applyAlignment="1" applyProtection="1">
      <alignment horizontal="center" vertical="center"/>
      <protection locked="0"/>
    </xf>
    <xf numFmtId="44" fontId="25" fillId="12" borderId="24" xfId="13" applyFont="1" applyFill="1" applyBorder="1" applyAlignment="1" applyProtection="1">
      <alignment horizontal="center" vertical="center"/>
      <protection locked="0"/>
    </xf>
    <xf numFmtId="0" fontId="2" fillId="0" borderId="0" xfId="9"/>
    <xf numFmtId="0" fontId="56" fillId="0" borderId="0" xfId="9" applyFont="1"/>
    <xf numFmtId="0" fontId="2" fillId="0" borderId="0" xfId="9" applyAlignment="1">
      <alignment horizontal="right"/>
    </xf>
    <xf numFmtId="0" fontId="2" fillId="0" borderId="0" xfId="9" applyAlignment="1">
      <alignment horizontal="left"/>
    </xf>
    <xf numFmtId="0" fontId="59" fillId="0" borderId="0" xfId="6" applyFont="1" applyAlignment="1" applyProtection="1"/>
    <xf numFmtId="0" fontId="57" fillId="0" borderId="0" xfId="0" applyFont="1"/>
    <xf numFmtId="0" fontId="57" fillId="0" borderId="0" xfId="0" applyFont="1" applyAlignment="1">
      <alignment vertical="center"/>
    </xf>
    <xf numFmtId="0" fontId="9" fillId="0" borderId="15" xfId="9" applyFont="1" applyBorder="1" applyAlignment="1">
      <alignment horizontal="left" vertical="center" wrapText="1"/>
    </xf>
    <xf numFmtId="49" fontId="59" fillId="2" borderId="7" xfId="6" applyNumberFormat="1" applyFont="1" applyFill="1" applyBorder="1" applyAlignment="1" applyProtection="1">
      <alignment horizontal="left" vertical="center" wrapText="1"/>
    </xf>
    <xf numFmtId="0" fontId="9" fillId="0" borderId="15" xfId="9" applyFont="1" applyBorder="1" applyAlignment="1">
      <alignment horizontal="left" vertical="center"/>
    </xf>
    <xf numFmtId="8" fontId="4" fillId="8" borderId="12" xfId="1" applyFont="1" applyFill="1" applyBorder="1" applyAlignment="1">
      <alignment horizontal="left" vertical="center" wrapText="1"/>
    </xf>
    <xf numFmtId="1" fontId="4" fillId="8" borderId="12" xfId="1" applyNumberFormat="1" applyFont="1" applyFill="1" applyBorder="1" applyAlignment="1">
      <alignment horizontal="left" vertical="center" wrapText="1"/>
    </xf>
    <xf numFmtId="178" fontId="4" fillId="8" borderId="12" xfId="1" applyNumberFormat="1" applyFont="1" applyFill="1" applyBorder="1" applyAlignment="1">
      <alignment horizontal="left" vertical="center" wrapText="1"/>
    </xf>
    <xf numFmtId="0" fontId="57" fillId="0" borderId="0" xfId="0" applyFont="1" applyAlignment="1">
      <alignment horizontal="right" vertical="center" wrapText="1"/>
    </xf>
    <xf numFmtId="0" fontId="4" fillId="0" borderId="0" xfId="0" applyFont="1" applyAlignment="1">
      <alignment horizontal="centerContinuous"/>
    </xf>
    <xf numFmtId="0" fontId="4" fillId="0" borderId="0" xfId="0" applyFont="1" applyAlignment="1">
      <alignment horizontal="left"/>
    </xf>
    <xf numFmtId="0" fontId="60" fillId="0" borderId="0" xfId="0" applyFont="1" applyAlignment="1">
      <alignment horizontal="left"/>
    </xf>
    <xf numFmtId="0" fontId="4" fillId="0" borderId="32" xfId="9" applyFont="1" applyBorder="1" applyAlignment="1">
      <alignment horizontal="right" vertical="center"/>
    </xf>
    <xf numFmtId="14" fontId="4" fillId="2" borderId="12" xfId="9" applyNumberFormat="1" applyFont="1" applyFill="1" applyBorder="1" applyAlignment="1">
      <alignment horizontal="left" vertical="center" wrapText="1"/>
    </xf>
    <xf numFmtId="0" fontId="4" fillId="0" borderId="13" xfId="9" applyFont="1" applyBorder="1" applyAlignment="1">
      <alignment horizontal="right" vertical="center"/>
    </xf>
    <xf numFmtId="0" fontId="4" fillId="0" borderId="13" xfId="9" applyFont="1" applyBorder="1" applyAlignment="1">
      <alignment horizontal="right" vertical="center" wrapText="1"/>
    </xf>
    <xf numFmtId="0" fontId="4" fillId="0" borderId="14" xfId="9" applyFont="1" applyBorder="1" applyAlignment="1">
      <alignment horizontal="right" vertical="center" wrapText="1"/>
    </xf>
    <xf numFmtId="0" fontId="4" fillId="0" borderId="16" xfId="9" applyFont="1" applyBorder="1" applyAlignment="1">
      <alignment horizontal="left" vertical="center"/>
    </xf>
    <xf numFmtId="0" fontId="4" fillId="0" borderId="15" xfId="9" applyFont="1" applyBorder="1" applyAlignment="1">
      <alignment horizontal="right" vertical="center" wrapText="1"/>
    </xf>
    <xf numFmtId="49" fontId="4" fillId="2" borderId="7" xfId="9" applyNumberFormat="1" applyFont="1" applyFill="1" applyBorder="1" applyAlignment="1">
      <alignment horizontal="left" vertical="center" wrapText="1"/>
    </xf>
    <xf numFmtId="167" fontId="4" fillId="2" borderId="7" xfId="9" applyNumberFormat="1" applyFont="1" applyFill="1" applyBorder="1" applyAlignment="1">
      <alignment horizontal="left" vertical="center" wrapText="1"/>
    </xf>
    <xf numFmtId="0" fontId="4" fillId="0" borderId="17" xfId="9" applyFont="1" applyBorder="1" applyAlignment="1">
      <alignment horizontal="right" vertical="center" wrapText="1"/>
    </xf>
    <xf numFmtId="168" fontId="4" fillId="2" borderId="7" xfId="9" applyNumberFormat="1" applyFont="1" applyFill="1" applyBorder="1" applyAlignment="1">
      <alignment horizontal="left" vertical="center" wrapText="1"/>
    </xf>
    <xf numFmtId="44" fontId="4" fillId="0" borderId="16" xfId="13" applyFont="1" applyBorder="1" applyAlignment="1">
      <alignment horizontal="left" vertical="center" wrapText="1"/>
    </xf>
    <xf numFmtId="14" fontId="4" fillId="2" borderId="7" xfId="9" quotePrefix="1" applyNumberFormat="1" applyFont="1" applyFill="1" applyBorder="1" applyAlignment="1">
      <alignment horizontal="left" vertical="center" wrapText="1"/>
    </xf>
    <xf numFmtId="0" fontId="4" fillId="0" borderId="0" xfId="9" applyFont="1" applyAlignment="1">
      <alignment horizontal="right" vertical="center" wrapText="1"/>
    </xf>
    <xf numFmtId="0" fontId="4" fillId="2" borderId="7" xfId="9" quotePrefix="1" applyFont="1" applyFill="1" applyBorder="1" applyAlignment="1">
      <alignment horizontal="left" vertical="center" wrapText="1"/>
    </xf>
    <xf numFmtId="0" fontId="4" fillId="0" borderId="0" xfId="9" applyFont="1"/>
    <xf numFmtId="0" fontId="4" fillId="0" borderId="0" xfId="9" applyFont="1" applyAlignment="1">
      <alignment horizontal="left"/>
    </xf>
    <xf numFmtId="44" fontId="4" fillId="8" borderId="12" xfId="1" applyNumberFormat="1" applyFont="1" applyFill="1" applyBorder="1" applyAlignment="1">
      <alignment horizontal="left" vertical="center" wrapText="1"/>
    </xf>
    <xf numFmtId="44" fontId="9" fillId="0" borderId="0" xfId="1" applyNumberFormat="1" applyFont="1" applyAlignment="1">
      <alignment horizontal="center" vertical="center"/>
    </xf>
    <xf numFmtId="49" fontId="4" fillId="2" borderId="12" xfId="9" applyNumberFormat="1" applyFont="1" applyFill="1" applyBorder="1" applyAlignment="1">
      <alignment horizontal="left" vertical="center" wrapText="1"/>
    </xf>
    <xf numFmtId="0" fontId="57" fillId="0" borderId="0" xfId="0" applyFont="1" applyAlignment="1">
      <alignment horizontal="left" wrapText="1"/>
    </xf>
    <xf numFmtId="0" fontId="24" fillId="0" borderId="34" xfId="12" applyFont="1" applyBorder="1" applyAlignment="1">
      <alignment horizontal="center" vertical="center" wrapText="1"/>
    </xf>
    <xf numFmtId="0" fontId="25" fillId="0" borderId="34" xfId="12" applyFont="1" applyBorder="1" applyAlignment="1">
      <alignment horizontal="center" vertical="center" wrapText="1"/>
    </xf>
    <xf numFmtId="0" fontId="25" fillId="0" borderId="35" xfId="12" applyFont="1" applyBorder="1" applyAlignment="1">
      <alignment horizontal="center" vertical="center" wrapText="1"/>
    </xf>
    <xf numFmtId="0" fontId="24" fillId="0" borderId="31" xfId="12" applyFont="1" applyBorder="1" applyAlignment="1">
      <alignment horizontal="center" vertical="center" wrapText="1"/>
    </xf>
    <xf numFmtId="0" fontId="3" fillId="0" borderId="41" xfId="12" applyFont="1" applyBorder="1" applyAlignment="1">
      <alignment horizontal="center" vertical="center" textRotation="180"/>
    </xf>
    <xf numFmtId="0" fontId="3" fillId="0" borderId="42" xfId="12" applyFont="1" applyBorder="1" applyAlignment="1">
      <alignment horizontal="center" vertical="center" textRotation="180"/>
    </xf>
    <xf numFmtId="0" fontId="3" fillId="0" borderId="45" xfId="12" applyFont="1" applyBorder="1" applyAlignment="1">
      <alignment horizontal="center" vertical="center" textRotation="180"/>
    </xf>
    <xf numFmtId="0" fontId="3" fillId="0" borderId="28" xfId="12" applyFont="1" applyBorder="1" applyAlignment="1">
      <alignment horizontal="center" vertical="center"/>
    </xf>
    <xf numFmtId="0" fontId="15" fillId="0" borderId="34" xfId="12" applyFont="1" applyBorder="1" applyAlignment="1">
      <alignment horizontal="center" vertical="center"/>
    </xf>
    <xf numFmtId="0" fontId="24" fillId="0" borderId="33" xfId="12" applyFont="1" applyBorder="1" applyAlignment="1">
      <alignment horizontal="center" vertical="center" wrapText="1"/>
    </xf>
    <xf numFmtId="0" fontId="25" fillId="0" borderId="13" xfId="12" applyFont="1" applyBorder="1" applyAlignment="1">
      <alignment horizontal="center"/>
    </xf>
    <xf numFmtId="0" fontId="25" fillId="0" borderId="46" xfId="12" applyFont="1" applyBorder="1" applyAlignment="1">
      <alignment horizontal="center"/>
    </xf>
    <xf numFmtId="0" fontId="26" fillId="0" borderId="36" xfId="12" applyFont="1" applyBorder="1" applyAlignment="1">
      <alignment horizontal="center" vertical="center" wrapText="1"/>
    </xf>
    <xf numFmtId="0" fontId="26" fillId="0" borderId="37" xfId="12" applyFont="1" applyBorder="1" applyAlignment="1">
      <alignment horizontal="center" vertical="center" wrapText="1"/>
    </xf>
    <xf numFmtId="0" fontId="26" fillId="0" borderId="37" xfId="12" applyFont="1" applyBorder="1" applyAlignment="1">
      <alignment horizontal="center" vertical="center"/>
    </xf>
    <xf numFmtId="0" fontId="27" fillId="0" borderId="47" xfId="12" applyFont="1" applyBorder="1" applyAlignment="1">
      <alignment horizontal="center"/>
    </xf>
    <xf numFmtId="0" fontId="24" fillId="0" borderId="43" xfId="12" applyFont="1" applyBorder="1" applyAlignment="1">
      <alignment horizontal="center" vertical="center" wrapText="1"/>
    </xf>
    <xf numFmtId="0" fontId="24" fillId="0" borderId="15" xfId="12" applyFont="1" applyBorder="1" applyAlignment="1">
      <alignment horizontal="center" vertical="center" wrapText="1"/>
    </xf>
    <xf numFmtId="0" fontId="24" fillId="0" borderId="15" xfId="12" applyFont="1" applyBorder="1" applyAlignment="1">
      <alignment horizontal="center" vertical="center"/>
    </xf>
    <xf numFmtId="0" fontId="25" fillId="0" borderId="48" xfId="12" applyFont="1" applyBorder="1" applyAlignment="1">
      <alignment horizontal="center"/>
    </xf>
    <xf numFmtId="0" fontId="15" fillId="6" borderId="6" xfId="12" applyFont="1" applyFill="1" applyBorder="1" applyAlignment="1">
      <alignment horizontal="center" vertical="center"/>
    </xf>
    <xf numFmtId="0" fontId="20" fillId="5" borderId="0" xfId="12" applyFont="1" applyFill="1" applyAlignment="1" applyProtection="1">
      <alignment horizontal="center" vertical="center"/>
      <protection hidden="1"/>
    </xf>
    <xf numFmtId="0" fontId="11" fillId="0" borderId="23" xfId="12" applyFont="1" applyBorder="1" applyAlignment="1">
      <alignment horizontal="center" vertical="center"/>
    </xf>
    <xf numFmtId="0" fontId="10" fillId="0" borderId="25" xfId="12" applyFont="1" applyBorder="1" applyAlignment="1">
      <alignment horizontal="center" vertical="center"/>
    </xf>
    <xf numFmtId="0" fontId="11" fillId="0" borderId="29" xfId="12" applyFont="1" applyBorder="1" applyAlignment="1">
      <alignment horizontal="center" vertical="center"/>
    </xf>
    <xf numFmtId="0" fontId="4" fillId="0" borderId="29" xfId="12" applyFont="1" applyBorder="1" applyAlignment="1">
      <alignment horizontal="center" vertical="center"/>
    </xf>
    <xf numFmtId="0" fontId="11" fillId="0" borderId="39" xfId="12" applyFont="1" applyBorder="1" applyAlignment="1">
      <alignment horizontal="center" vertical="center"/>
    </xf>
    <xf numFmtId="0" fontId="4" fillId="0" borderId="39" xfId="12" applyFont="1" applyBorder="1"/>
    <xf numFmtId="0" fontId="11" fillId="7" borderId="30" xfId="12" applyFont="1" applyFill="1" applyBorder="1" applyAlignment="1" applyProtection="1">
      <alignment horizontal="center" vertical="center" wrapText="1"/>
      <protection hidden="1"/>
    </xf>
    <xf numFmtId="0" fontId="4" fillId="7" borderId="29" xfId="12" applyFont="1" applyFill="1" applyBorder="1" applyAlignment="1" applyProtection="1">
      <alignment horizontal="center" vertical="center" wrapText="1"/>
      <protection hidden="1"/>
    </xf>
    <xf numFmtId="0" fontId="11" fillId="5" borderId="39" xfId="12" applyFont="1" applyFill="1" applyBorder="1" applyAlignment="1" applyProtection="1">
      <alignment horizontal="center" vertical="center"/>
      <protection hidden="1"/>
    </xf>
    <xf numFmtId="0" fontId="3" fillId="0" borderId="34" xfId="12" applyFont="1" applyBorder="1" applyAlignment="1">
      <alignment horizontal="center" vertical="center"/>
    </xf>
    <xf numFmtId="0" fontId="4" fillId="0" borderId="34" xfId="12" applyFont="1" applyBorder="1" applyAlignment="1">
      <alignment horizontal="center" vertical="center"/>
    </xf>
    <xf numFmtId="0" fontId="11" fillId="0" borderId="0" xfId="12" applyFont="1" applyAlignment="1">
      <alignment horizontal="center" vertical="center"/>
    </xf>
    <xf numFmtId="0" fontId="4" fillId="0" borderId="0" xfId="12" applyFont="1"/>
    <xf numFmtId="0" fontId="24" fillId="0" borderId="13" xfId="12" applyFont="1" applyBorder="1" applyAlignment="1">
      <alignment horizontal="center" vertical="center" wrapText="1"/>
    </xf>
    <xf numFmtId="0" fontId="24" fillId="0" borderId="46" xfId="12" applyFont="1" applyBorder="1" applyAlignment="1">
      <alignment horizontal="center" vertical="center" wrapText="1"/>
    </xf>
    <xf numFmtId="0" fontId="24" fillId="0" borderId="28" xfId="12" applyFont="1" applyBorder="1" applyAlignment="1">
      <alignment horizontal="center" wrapText="1"/>
    </xf>
    <xf numFmtId="0" fontId="24" fillId="0" borderId="34" xfId="12" applyFont="1" applyBorder="1" applyAlignment="1">
      <alignment horizontal="center" wrapText="1"/>
    </xf>
    <xf numFmtId="0" fontId="24" fillId="0" borderId="35" xfId="12" applyFont="1" applyBorder="1" applyAlignment="1">
      <alignment horizontal="center" wrapText="1"/>
    </xf>
    <xf numFmtId="0" fontId="24" fillId="0" borderId="11" xfId="12" applyFont="1" applyBorder="1" applyAlignment="1">
      <alignment horizontal="center"/>
    </xf>
    <xf numFmtId="0" fontId="25" fillId="0" borderId="19" xfId="12" applyFont="1" applyBorder="1"/>
    <xf numFmtId="0" fontId="24" fillId="0" borderId="44" xfId="12" applyFont="1" applyBorder="1" applyAlignment="1">
      <alignment horizontal="center" vertical="center" wrapText="1"/>
    </xf>
    <xf numFmtId="0" fontId="24" fillId="0" borderId="41" xfId="12" applyFont="1" applyBorder="1" applyAlignment="1">
      <alignment horizontal="center" vertical="center" wrapText="1"/>
    </xf>
    <xf numFmtId="0" fontId="24" fillId="0" borderId="42" xfId="12" applyFont="1" applyBorder="1" applyAlignment="1">
      <alignment horizontal="center" vertical="center" wrapText="1"/>
    </xf>
    <xf numFmtId="0" fontId="24" fillId="0" borderId="45" xfId="12" applyFont="1" applyBorder="1" applyAlignment="1">
      <alignment horizontal="center" vertical="center" wrapText="1"/>
    </xf>
    <xf numFmtId="44" fontId="24" fillId="0" borderId="41" xfId="13" applyFont="1" applyFill="1" applyBorder="1" applyAlignment="1">
      <alignment horizontal="center" vertical="center" wrapText="1"/>
    </xf>
    <xf numFmtId="44" fontId="24" fillId="0" borderId="42" xfId="13" applyFont="1" applyFill="1" applyBorder="1" applyAlignment="1">
      <alignment horizontal="center" vertical="center" wrapText="1"/>
    </xf>
    <xf numFmtId="44" fontId="24" fillId="0" borderId="45" xfId="13" applyFont="1" applyFill="1" applyBorder="1" applyAlignment="1">
      <alignment horizontal="center" vertical="center" wrapText="1"/>
    </xf>
    <xf numFmtId="44" fontId="24" fillId="0" borderId="9" xfId="13" applyFont="1" applyFill="1" applyBorder="1" applyAlignment="1">
      <alignment horizontal="center" vertical="center" wrapText="1"/>
    </xf>
    <xf numFmtId="44" fontId="24" fillId="0" borderId="10" xfId="13" applyFont="1" applyFill="1" applyBorder="1" applyAlignment="1">
      <alignment horizontal="center" vertical="center" wrapText="1"/>
    </xf>
    <xf numFmtId="44" fontId="24" fillId="0" borderId="4" xfId="13" applyFont="1" applyFill="1" applyBorder="1" applyAlignment="1">
      <alignment horizontal="center" vertical="center" wrapText="1"/>
    </xf>
    <xf numFmtId="44" fontId="24" fillId="0" borderId="21" xfId="13" applyFont="1" applyFill="1" applyBorder="1" applyAlignment="1">
      <alignment horizontal="center" vertical="center" wrapText="1"/>
    </xf>
    <xf numFmtId="44" fontId="24" fillId="0" borderId="6" xfId="13" applyFont="1" applyFill="1" applyBorder="1" applyAlignment="1">
      <alignment horizontal="center" vertical="center" wrapText="1"/>
    </xf>
    <xf numFmtId="44" fontId="24" fillId="0" borderId="2" xfId="13" applyFont="1" applyFill="1" applyBorder="1" applyAlignment="1">
      <alignment horizontal="center" vertical="center" wrapText="1"/>
    </xf>
    <xf numFmtId="0" fontId="24" fillId="7" borderId="33" xfId="12" applyFont="1" applyFill="1" applyBorder="1" applyAlignment="1" applyProtection="1">
      <alignment horizontal="center" vertical="center" wrapText="1"/>
      <protection hidden="1"/>
    </xf>
    <xf numFmtId="0" fontId="24" fillId="7" borderId="13" xfId="12" applyFont="1" applyFill="1" applyBorder="1" applyAlignment="1" applyProtection="1">
      <alignment horizontal="center" vertical="center" wrapText="1"/>
      <protection hidden="1"/>
    </xf>
    <xf numFmtId="0" fontId="24" fillId="7" borderId="46" xfId="12" applyFont="1" applyFill="1" applyBorder="1" applyAlignment="1" applyProtection="1">
      <alignment horizontal="center" vertical="center" wrapText="1"/>
      <protection hidden="1"/>
    </xf>
    <xf numFmtId="0" fontId="24" fillId="7" borderId="43" xfId="12" applyFont="1" applyFill="1" applyBorder="1" applyAlignment="1" applyProtection="1">
      <alignment horizontal="center" vertical="center" wrapText="1"/>
      <protection hidden="1"/>
    </xf>
    <xf numFmtId="0" fontId="24" fillId="7" borderId="15" xfId="12" applyFont="1" applyFill="1" applyBorder="1" applyAlignment="1" applyProtection="1">
      <alignment horizontal="center" vertical="center" wrapText="1"/>
      <protection hidden="1"/>
    </xf>
    <xf numFmtId="0" fontId="24" fillId="7" borderId="48" xfId="12" applyFont="1" applyFill="1" applyBorder="1" applyAlignment="1" applyProtection="1">
      <alignment horizontal="center" vertical="center" wrapText="1"/>
      <protection hidden="1"/>
    </xf>
    <xf numFmtId="0" fontId="24" fillId="0" borderId="1" xfId="12" applyFont="1" applyBorder="1" applyAlignment="1" applyProtection="1">
      <alignment horizontal="center" vertical="center" wrapText="1"/>
      <protection hidden="1"/>
    </xf>
    <xf numFmtId="0" fontId="24" fillId="0" borderId="0" xfId="12" applyFont="1" applyAlignment="1" applyProtection="1">
      <alignment horizontal="center" vertical="center" wrapText="1"/>
      <protection hidden="1"/>
    </xf>
    <xf numFmtId="0" fontId="24" fillId="0" borderId="3" xfId="12" applyFont="1" applyBorder="1" applyAlignment="1" applyProtection="1">
      <alignment horizontal="center" vertical="center" wrapText="1"/>
      <protection hidden="1"/>
    </xf>
    <xf numFmtId="44" fontId="24" fillId="0" borderId="1" xfId="13" applyFont="1" applyFill="1" applyBorder="1" applyAlignment="1">
      <alignment horizontal="center" vertical="center" wrapText="1"/>
    </xf>
    <xf numFmtId="44" fontId="24" fillId="0" borderId="0" xfId="13" applyFont="1" applyFill="1" applyAlignment="1">
      <alignment horizontal="center" vertical="center" wrapText="1"/>
    </xf>
    <xf numFmtId="44" fontId="24" fillId="0" borderId="3" xfId="13" applyFont="1" applyFill="1" applyBorder="1" applyAlignment="1">
      <alignment horizontal="center" vertical="center" wrapText="1"/>
    </xf>
    <xf numFmtId="10" fontId="24" fillId="0" borderId="1" xfId="13" applyNumberFormat="1" applyFont="1" applyFill="1" applyBorder="1" applyAlignment="1">
      <alignment horizontal="center" vertical="center" wrapText="1"/>
    </xf>
    <xf numFmtId="10" fontId="24" fillId="0" borderId="0" xfId="13" applyNumberFormat="1" applyFont="1" applyFill="1" applyAlignment="1">
      <alignment horizontal="center" vertical="center" wrapText="1"/>
    </xf>
    <xf numFmtId="10" fontId="24" fillId="0" borderId="3" xfId="13" applyNumberFormat="1" applyFont="1" applyFill="1" applyBorder="1" applyAlignment="1">
      <alignment horizontal="center" vertical="center" wrapText="1"/>
    </xf>
    <xf numFmtId="0" fontId="24" fillId="7" borderId="34" xfId="12" applyFont="1" applyFill="1" applyBorder="1" applyAlignment="1" applyProtection="1">
      <alignment horizontal="center" vertical="center" wrapText="1"/>
      <protection hidden="1"/>
    </xf>
    <xf numFmtId="0" fontId="25" fillId="7" borderId="34" xfId="12" applyFont="1" applyFill="1" applyBorder="1" applyAlignment="1" applyProtection="1">
      <alignment horizontal="center" vertical="center" wrapText="1"/>
      <protection hidden="1"/>
    </xf>
    <xf numFmtId="0" fontId="25" fillId="7" borderId="35" xfId="12" applyFont="1" applyFill="1" applyBorder="1" applyAlignment="1" applyProtection="1">
      <alignment horizontal="center" vertical="center" wrapText="1"/>
      <protection hidden="1"/>
    </xf>
    <xf numFmtId="0" fontId="24" fillId="7" borderId="0" xfId="12" applyFont="1" applyFill="1" applyAlignment="1" applyProtection="1">
      <alignment horizontal="center"/>
      <protection hidden="1"/>
    </xf>
    <xf numFmtId="0" fontId="24" fillId="7" borderId="3" xfId="12" applyFont="1" applyFill="1" applyBorder="1" applyAlignment="1" applyProtection="1">
      <alignment horizontal="center"/>
      <protection hidden="1"/>
    </xf>
    <xf numFmtId="0" fontId="24" fillId="7" borderId="11" xfId="12" applyFont="1" applyFill="1" applyBorder="1" applyAlignment="1" applyProtection="1">
      <alignment horizontal="center"/>
      <protection hidden="1"/>
    </xf>
    <xf numFmtId="0" fontId="24" fillId="7" borderId="19" xfId="12" applyFont="1" applyFill="1" applyBorder="1" applyAlignment="1" applyProtection="1">
      <alignment horizontal="center"/>
      <protection hidden="1"/>
    </xf>
    <xf numFmtId="0" fontId="21" fillId="6" borderId="0" xfId="12" applyFont="1" applyFill="1" applyAlignment="1" applyProtection="1">
      <alignment horizontal="center" vertical="center" textRotation="90"/>
      <protection hidden="1"/>
    </xf>
    <xf numFmtId="0" fontId="21" fillId="0" borderId="0" xfId="12" applyFont="1" applyAlignment="1" applyProtection="1">
      <alignment horizontal="center" vertical="center" textRotation="90"/>
      <protection hidden="1"/>
    </xf>
    <xf numFmtId="0" fontId="19" fillId="7" borderId="28" xfId="12" applyFont="1" applyFill="1" applyBorder="1" applyAlignment="1" applyProtection="1">
      <alignment horizontal="center" vertical="center"/>
      <protection hidden="1"/>
    </xf>
    <xf numFmtId="0" fontId="4" fillId="7" borderId="34" xfId="12" applyFont="1" applyFill="1" applyBorder="1" applyAlignment="1" applyProtection="1">
      <alignment horizontal="center" vertical="center"/>
      <protection hidden="1"/>
    </xf>
    <xf numFmtId="0" fontId="24" fillId="0" borderId="41" xfId="12" applyFont="1" applyBorder="1" applyAlignment="1" applyProtection="1">
      <alignment horizontal="center" vertical="center" wrapText="1"/>
      <protection hidden="1"/>
    </xf>
    <xf numFmtId="0" fontId="25" fillId="0" borderId="42" xfId="12" applyFont="1" applyBorder="1" applyAlignment="1" applyProtection="1">
      <alignment horizontal="center" vertical="center" wrapText="1"/>
      <protection hidden="1"/>
    </xf>
    <xf numFmtId="0" fontId="25" fillId="0" borderId="45" xfId="12" applyFont="1" applyBorder="1" applyAlignment="1" applyProtection="1">
      <alignment horizontal="center" vertical="center" wrapText="1"/>
      <protection hidden="1"/>
    </xf>
    <xf numFmtId="44" fontId="24" fillId="3" borderId="41" xfId="13" applyFont="1" applyFill="1" applyBorder="1" applyAlignment="1" applyProtection="1">
      <alignment horizontal="center" vertical="center" wrapText="1"/>
      <protection hidden="1"/>
    </xf>
    <xf numFmtId="44" fontId="24" fillId="3" borderId="42" xfId="13" applyFont="1" applyFill="1" applyBorder="1" applyAlignment="1" applyProtection="1">
      <alignment horizontal="center" vertical="center" wrapText="1"/>
      <protection hidden="1"/>
    </xf>
    <xf numFmtId="44" fontId="24" fillId="3" borderId="45" xfId="13" applyFont="1" applyFill="1" applyBorder="1" applyAlignment="1" applyProtection="1">
      <alignment horizontal="center" vertical="center" wrapText="1"/>
      <protection hidden="1"/>
    </xf>
    <xf numFmtId="44" fontId="24" fillId="0" borderId="9" xfId="13" applyFont="1" applyBorder="1" applyAlignment="1" applyProtection="1">
      <alignment horizontal="center" vertical="center" wrapText="1"/>
      <protection hidden="1"/>
    </xf>
    <xf numFmtId="44" fontId="24" fillId="0" borderId="10" xfId="13" applyFont="1" applyBorder="1" applyAlignment="1" applyProtection="1">
      <alignment horizontal="center" vertical="center" wrapText="1"/>
      <protection hidden="1"/>
    </xf>
    <xf numFmtId="44" fontId="24" fillId="0" borderId="4" xfId="13" applyFont="1" applyBorder="1" applyAlignment="1" applyProtection="1">
      <alignment horizontal="center" vertical="center" wrapText="1"/>
      <protection hidden="1"/>
    </xf>
    <xf numFmtId="0" fontId="4" fillId="0" borderId="13" xfId="12" applyFont="1" applyBorder="1" applyAlignment="1">
      <alignment horizontal="center" wrapText="1"/>
    </xf>
    <xf numFmtId="0" fontId="4" fillId="0" borderId="46" xfId="12" applyFont="1" applyBorder="1" applyAlignment="1">
      <alignment horizontal="center" wrapText="1"/>
    </xf>
    <xf numFmtId="0" fontId="24" fillId="0" borderId="38" xfId="12" applyFont="1" applyBorder="1" applyAlignment="1" applyProtection="1">
      <alignment horizontal="center" vertical="center" wrapText="1"/>
      <protection hidden="1"/>
    </xf>
    <xf numFmtId="0" fontId="25" fillId="0" borderId="39" xfId="12" applyFont="1" applyBorder="1" applyAlignment="1" applyProtection="1">
      <alignment horizontal="center" vertical="center" wrapText="1"/>
      <protection hidden="1"/>
    </xf>
    <xf numFmtId="0" fontId="25" fillId="0" borderId="40" xfId="12" applyFont="1" applyBorder="1" applyAlignment="1" applyProtection="1">
      <alignment horizontal="center" vertical="center" wrapText="1"/>
      <protection hidden="1"/>
    </xf>
    <xf numFmtId="0" fontId="24" fillId="0" borderId="44" xfId="12" applyFont="1" applyBorder="1" applyAlignment="1" applyProtection="1">
      <alignment horizontal="center" vertical="center" wrapText="1"/>
      <protection hidden="1"/>
    </xf>
    <xf numFmtId="0" fontId="24" fillId="0" borderId="21" xfId="12" applyFont="1" applyBorder="1" applyAlignment="1" applyProtection="1">
      <alignment horizontal="center" vertical="center" wrapText="1"/>
      <protection hidden="1"/>
    </xf>
    <xf numFmtId="0" fontId="25" fillId="0" borderId="1" xfId="12" applyFont="1" applyBorder="1" applyAlignment="1" applyProtection="1">
      <alignment horizontal="center" vertical="center" wrapText="1"/>
      <protection hidden="1"/>
    </xf>
    <xf numFmtId="0" fontId="25" fillId="0" borderId="9" xfId="12" applyFont="1" applyBorder="1" applyAlignment="1" applyProtection="1">
      <alignment horizontal="center" vertical="center" wrapText="1"/>
      <protection hidden="1"/>
    </xf>
    <xf numFmtId="0" fontId="25" fillId="0" borderId="6" xfId="12" applyFont="1" applyBorder="1" applyAlignment="1" applyProtection="1">
      <alignment horizontal="center" vertical="center" wrapText="1"/>
      <protection hidden="1"/>
    </xf>
    <xf numFmtId="0" fontId="25" fillId="0" borderId="0" xfId="12" applyFont="1" applyAlignment="1" applyProtection="1">
      <alignment horizontal="center" vertical="center" wrapText="1"/>
      <protection hidden="1"/>
    </xf>
    <xf numFmtId="0" fontId="25" fillId="0" borderId="10" xfId="12" applyFont="1" applyBorder="1" applyAlignment="1" applyProtection="1">
      <alignment horizontal="center" vertical="center" wrapText="1"/>
      <protection hidden="1"/>
    </xf>
    <xf numFmtId="0" fontId="25" fillId="0" borderId="2" xfId="12" applyFont="1" applyBorder="1" applyAlignment="1" applyProtection="1">
      <alignment horizontal="center" vertical="center" wrapText="1"/>
      <protection hidden="1"/>
    </xf>
    <xf numFmtId="0" fontId="25" fillId="0" borderId="3" xfId="12" applyFont="1" applyBorder="1" applyAlignment="1" applyProtection="1">
      <alignment horizontal="center" vertical="center" wrapText="1"/>
      <protection hidden="1"/>
    </xf>
    <xf numFmtId="0" fontId="25" fillId="0" borderId="4" xfId="12" applyFont="1" applyBorder="1" applyAlignment="1" applyProtection="1">
      <alignment horizontal="center" vertical="center" wrapText="1"/>
      <protection hidden="1"/>
    </xf>
    <xf numFmtId="44" fontId="24" fillId="0" borderId="1" xfId="13" applyFont="1" applyBorder="1" applyAlignment="1" applyProtection="1">
      <alignment horizontal="center" vertical="center" wrapText="1"/>
      <protection hidden="1"/>
    </xf>
    <xf numFmtId="44" fontId="24" fillId="0" borderId="0" xfId="13" applyFont="1" applyAlignment="1" applyProtection="1">
      <alignment horizontal="center" vertical="center" wrapText="1"/>
      <protection hidden="1"/>
    </xf>
    <xf numFmtId="44" fontId="24" fillId="0" borderId="3" xfId="13" applyFont="1" applyBorder="1" applyAlignment="1" applyProtection="1">
      <alignment horizontal="center" vertical="center" wrapText="1"/>
      <protection hidden="1"/>
    </xf>
    <xf numFmtId="0" fontId="24" fillId="0" borderId="6" xfId="12" applyFont="1" applyBorder="1" applyAlignment="1">
      <alignment horizontal="center"/>
    </xf>
    <xf numFmtId="0" fontId="24" fillId="0" borderId="2" xfId="12" applyFont="1" applyBorder="1" applyAlignment="1">
      <alignment horizontal="center"/>
    </xf>
    <xf numFmtId="0" fontId="24" fillId="0" borderId="0" xfId="12" applyFont="1" applyAlignment="1">
      <alignment horizontal="center"/>
    </xf>
    <xf numFmtId="0" fontId="24" fillId="0" borderId="3" xfId="12" applyFont="1" applyBorder="1" applyAlignment="1">
      <alignment horizontal="center"/>
    </xf>
    <xf numFmtId="0" fontId="24" fillId="0" borderId="19" xfId="12" applyFont="1" applyBorder="1" applyAlignment="1">
      <alignment horizontal="center"/>
    </xf>
    <xf numFmtId="0" fontId="24" fillId="0" borderId="15" xfId="12" applyFont="1" applyBorder="1" applyAlignment="1">
      <alignment horizontal="center"/>
    </xf>
    <xf numFmtId="0" fontId="24" fillId="0" borderId="48" xfId="12" applyFont="1" applyBorder="1" applyAlignment="1">
      <alignment horizontal="center"/>
    </xf>
    <xf numFmtId="0" fontId="25" fillId="0" borderId="48" xfId="12" applyFont="1" applyBorder="1"/>
    <xf numFmtId="0" fontId="24" fillId="0" borderId="48" xfId="12" applyFont="1" applyBorder="1" applyAlignment="1">
      <alignment horizontal="center" vertical="center" wrapText="1"/>
    </xf>
    <xf numFmtId="0" fontId="24" fillId="0" borderId="1" xfId="12" applyFont="1" applyBorder="1" applyAlignment="1">
      <alignment horizontal="center" vertical="center" wrapText="1"/>
    </xf>
    <xf numFmtId="0" fontId="24" fillId="0" borderId="0" xfId="12" applyFont="1" applyAlignment="1">
      <alignment horizontal="center" vertical="center" wrapText="1"/>
    </xf>
    <xf numFmtId="0" fontId="24" fillId="0" borderId="3" xfId="12" applyFont="1" applyBorder="1" applyAlignment="1">
      <alignment horizontal="center" vertical="center" wrapText="1"/>
    </xf>
    <xf numFmtId="0" fontId="24" fillId="0" borderId="9" xfId="12" applyFont="1" applyBorder="1" applyAlignment="1">
      <alignment horizontal="center" vertical="center" wrapText="1"/>
    </xf>
    <xf numFmtId="0" fontId="24" fillId="0" borderId="10" xfId="12" applyFont="1" applyBorder="1" applyAlignment="1">
      <alignment horizontal="center" vertical="center" wrapText="1"/>
    </xf>
    <xf numFmtId="0" fontId="24" fillId="0" borderId="4" xfId="12" applyFont="1" applyBorder="1" applyAlignment="1">
      <alignment horizontal="center" vertical="center" wrapText="1"/>
    </xf>
    <xf numFmtId="0" fontId="24" fillId="0" borderId="28" xfId="12" applyFont="1" applyBorder="1" applyAlignment="1">
      <alignment horizontal="center" vertical="center" wrapText="1"/>
    </xf>
    <xf numFmtId="0" fontId="24" fillId="0" borderId="35" xfId="12" applyFont="1" applyBorder="1" applyAlignment="1">
      <alignment horizontal="center" vertical="center" wrapText="1"/>
    </xf>
    <xf numFmtId="0" fontId="24" fillId="10" borderId="50" xfId="16" applyFont="1" applyFill="1" applyBorder="1" applyAlignment="1">
      <alignment horizontal="left" vertical="top" wrapText="1" indent="4"/>
    </xf>
    <xf numFmtId="0" fontId="24" fillId="10" borderId="51" xfId="16" applyFont="1" applyFill="1" applyBorder="1" applyAlignment="1">
      <alignment horizontal="left" vertical="top" wrapText="1" indent="4"/>
    </xf>
    <xf numFmtId="0" fontId="24" fillId="10" borderId="52" xfId="16" applyFont="1" applyFill="1" applyBorder="1" applyAlignment="1">
      <alignment horizontal="left" vertical="top" wrapText="1" indent="4"/>
    </xf>
    <xf numFmtId="0" fontId="24" fillId="10" borderId="56" xfId="16" applyFont="1" applyFill="1" applyBorder="1" applyAlignment="1">
      <alignment horizontal="left" vertical="top" wrapText="1" indent="4"/>
    </xf>
    <xf numFmtId="0" fontId="24" fillId="10" borderId="57" xfId="16" applyFont="1" applyFill="1" applyBorder="1" applyAlignment="1">
      <alignment horizontal="left" vertical="top" wrapText="1" indent="4"/>
    </xf>
    <xf numFmtId="0" fontId="24" fillId="10" borderId="58" xfId="16" applyFont="1" applyFill="1" applyBorder="1" applyAlignment="1">
      <alignment horizontal="left" vertical="top" wrapText="1" indent="4"/>
    </xf>
    <xf numFmtId="0" fontId="38" fillId="10" borderId="53" xfId="16" applyFill="1" applyBorder="1" applyAlignment="1">
      <alignment horizontal="center" vertical="top" wrapText="1"/>
    </xf>
    <xf numFmtId="0" fontId="38" fillId="10" borderId="54" xfId="16" applyFill="1" applyBorder="1" applyAlignment="1">
      <alignment horizontal="center" vertical="top" wrapText="1"/>
    </xf>
    <xf numFmtId="0" fontId="38" fillId="10" borderId="55" xfId="16" applyFill="1" applyBorder="1" applyAlignment="1">
      <alignment horizontal="center" vertical="top" wrapText="1"/>
    </xf>
    <xf numFmtId="0" fontId="38" fillId="10" borderId="53" xfId="16" applyFill="1" applyBorder="1" applyAlignment="1">
      <alignment horizontal="left" vertical="top" wrapText="1" indent="4"/>
    </xf>
    <xf numFmtId="0" fontId="38" fillId="10" borderId="54" xfId="16" applyFill="1" applyBorder="1" applyAlignment="1">
      <alignment horizontal="left" vertical="top" wrapText="1" indent="4"/>
    </xf>
    <xf numFmtId="0" fontId="38" fillId="10" borderId="55" xfId="16" applyFill="1" applyBorder="1" applyAlignment="1">
      <alignment horizontal="left" vertical="top" wrapText="1" indent="4"/>
    </xf>
    <xf numFmtId="0" fontId="38" fillId="10" borderId="53" xfId="16" applyFill="1" applyBorder="1" applyAlignment="1">
      <alignment horizontal="left" vertical="top" wrapText="1" indent="2"/>
    </xf>
    <xf numFmtId="0" fontId="38" fillId="10" borderId="54" xfId="16" applyFill="1" applyBorder="1" applyAlignment="1">
      <alignment horizontal="left" vertical="top" wrapText="1" indent="2"/>
    </xf>
    <xf numFmtId="0" fontId="38" fillId="10" borderId="55" xfId="16" applyFill="1" applyBorder="1" applyAlignment="1">
      <alignment horizontal="left" vertical="top" wrapText="1" indent="2"/>
    </xf>
    <xf numFmtId="0" fontId="38" fillId="10" borderId="53" xfId="16" applyFill="1" applyBorder="1" applyAlignment="1">
      <alignment horizontal="left" vertical="top" wrapText="1" indent="1"/>
    </xf>
    <xf numFmtId="0" fontId="38" fillId="10" borderId="54" xfId="16" applyFill="1" applyBorder="1" applyAlignment="1">
      <alignment horizontal="left" vertical="top" wrapText="1" indent="1"/>
    </xf>
    <xf numFmtId="0" fontId="38" fillId="10" borderId="55" xfId="16" applyFill="1" applyBorder="1" applyAlignment="1">
      <alignment horizontal="left" vertical="top" wrapText="1" indent="1"/>
    </xf>
    <xf numFmtId="170" fontId="43" fillId="10" borderId="53" xfId="16" applyNumberFormat="1" applyFont="1" applyFill="1" applyBorder="1" applyAlignment="1">
      <alignment horizontal="left" vertical="top" wrapText="1" indent="1"/>
    </xf>
    <xf numFmtId="170" fontId="43" fillId="10" borderId="54" xfId="16" applyNumberFormat="1" applyFont="1" applyFill="1" applyBorder="1" applyAlignment="1">
      <alignment horizontal="left" vertical="top" wrapText="1" indent="1"/>
    </xf>
    <xf numFmtId="170" fontId="43" fillId="10" borderId="55" xfId="16" applyNumberFormat="1" applyFont="1" applyFill="1" applyBorder="1" applyAlignment="1">
      <alignment horizontal="left" vertical="top" wrapText="1" indent="1"/>
    </xf>
    <xf numFmtId="0" fontId="25" fillId="10" borderId="53" xfId="16" applyFont="1" applyFill="1" applyBorder="1" applyAlignment="1">
      <alignment horizontal="left" vertical="top" wrapText="1"/>
    </xf>
    <xf numFmtId="0" fontId="25" fillId="10" borderId="54" xfId="16" applyFont="1" applyFill="1" applyBorder="1" applyAlignment="1">
      <alignment horizontal="left" vertical="top" wrapText="1"/>
    </xf>
    <xf numFmtId="0" fontId="25" fillId="10" borderId="55" xfId="16" applyFont="1" applyFill="1" applyBorder="1" applyAlignment="1">
      <alignment horizontal="left" vertical="top" wrapText="1"/>
    </xf>
    <xf numFmtId="2" fontId="43" fillId="10" borderId="53" xfId="16" applyNumberFormat="1" applyFont="1" applyFill="1" applyBorder="1" applyAlignment="1">
      <alignment horizontal="right" vertical="top" wrapText="1"/>
    </xf>
    <xf numFmtId="2" fontId="43" fillId="10" borderId="54" xfId="16" applyNumberFormat="1" applyFont="1" applyFill="1" applyBorder="1" applyAlignment="1">
      <alignment horizontal="right" vertical="top" wrapText="1"/>
    </xf>
    <xf numFmtId="2" fontId="43" fillId="10" borderId="55" xfId="16" applyNumberFormat="1" applyFont="1" applyFill="1" applyBorder="1" applyAlignment="1">
      <alignment horizontal="right" vertical="top" wrapText="1"/>
    </xf>
    <xf numFmtId="164" fontId="43" fillId="10" borderId="53" xfId="16" applyNumberFormat="1" applyFont="1" applyFill="1" applyBorder="1" applyAlignment="1">
      <alignment horizontal="right" vertical="top" wrapText="1"/>
    </xf>
    <xf numFmtId="164" fontId="43" fillId="10" borderId="54" xfId="16" applyNumberFormat="1" applyFont="1" applyFill="1" applyBorder="1" applyAlignment="1">
      <alignment horizontal="right" vertical="top" wrapText="1"/>
    </xf>
    <xf numFmtId="164" fontId="43" fillId="10" borderId="55" xfId="16" applyNumberFormat="1" applyFont="1" applyFill="1" applyBorder="1" applyAlignment="1">
      <alignment horizontal="right" vertical="top" wrapText="1"/>
    </xf>
    <xf numFmtId="0" fontId="38" fillId="10" borderId="53" xfId="16" applyFill="1" applyBorder="1" applyAlignment="1">
      <alignment horizontal="left" vertical="top" wrapText="1"/>
    </xf>
    <xf numFmtId="0" fontId="38" fillId="10" borderId="54" xfId="16" applyFill="1" applyBorder="1" applyAlignment="1">
      <alignment horizontal="left" vertical="top" wrapText="1"/>
    </xf>
    <xf numFmtId="0" fontId="38" fillId="10" borderId="55" xfId="16" applyFill="1" applyBorder="1" applyAlignment="1">
      <alignment horizontal="left" vertical="top" wrapText="1"/>
    </xf>
    <xf numFmtId="0" fontId="24" fillId="10" borderId="53" xfId="16" applyFont="1" applyFill="1" applyBorder="1" applyAlignment="1">
      <alignment horizontal="left" vertical="top" wrapText="1" indent="2"/>
    </xf>
    <xf numFmtId="0" fontId="24" fillId="10" borderId="54" xfId="16" applyFont="1" applyFill="1" applyBorder="1" applyAlignment="1">
      <alignment horizontal="left" vertical="top" wrapText="1" indent="2"/>
    </xf>
    <xf numFmtId="0" fontId="24" fillId="10" borderId="55" xfId="16" applyFont="1" applyFill="1" applyBorder="1" applyAlignment="1">
      <alignment horizontal="left" vertical="top" wrapText="1" indent="2"/>
    </xf>
    <xf numFmtId="0" fontId="38" fillId="10" borderId="53" xfId="16" applyFill="1" applyBorder="1" applyAlignment="1">
      <alignment horizontal="left" vertical="top" wrapText="1" indent="3"/>
    </xf>
    <xf numFmtId="0" fontId="38" fillId="10" borderId="54" xfId="16" applyFill="1" applyBorder="1" applyAlignment="1">
      <alignment horizontal="left" vertical="top" wrapText="1" indent="3"/>
    </xf>
    <xf numFmtId="0" fontId="38" fillId="10" borderId="55" xfId="16" applyFill="1" applyBorder="1" applyAlignment="1">
      <alignment horizontal="left" vertical="top" wrapText="1" indent="3"/>
    </xf>
    <xf numFmtId="1" fontId="43" fillId="10" borderId="53" xfId="16" applyNumberFormat="1" applyFont="1" applyFill="1" applyBorder="1" applyAlignment="1">
      <alignment horizontal="left" vertical="top" wrapText="1"/>
    </xf>
    <xf numFmtId="1" fontId="43" fillId="10" borderId="54" xfId="16" applyNumberFormat="1" applyFont="1" applyFill="1" applyBorder="1" applyAlignment="1">
      <alignment horizontal="left" vertical="top" wrapText="1"/>
    </xf>
    <xf numFmtId="1" fontId="43" fillId="10" borderId="55" xfId="16" applyNumberFormat="1" applyFont="1" applyFill="1" applyBorder="1" applyAlignment="1">
      <alignment horizontal="left" vertical="top" wrapText="1"/>
    </xf>
    <xf numFmtId="0" fontId="24" fillId="10" borderId="53" xfId="16" applyFont="1" applyFill="1" applyBorder="1" applyAlignment="1">
      <alignment horizontal="left" vertical="top" wrapText="1" indent="4"/>
    </xf>
    <xf numFmtId="0" fontId="24" fillId="10" borderId="54" xfId="16" applyFont="1" applyFill="1" applyBorder="1" applyAlignment="1">
      <alignment horizontal="left" vertical="top" wrapText="1" indent="4"/>
    </xf>
    <xf numFmtId="0" fontId="24" fillId="10" borderId="55" xfId="16" applyFont="1" applyFill="1" applyBorder="1" applyAlignment="1">
      <alignment horizontal="left" vertical="top" wrapText="1" indent="4"/>
    </xf>
    <xf numFmtId="0" fontId="24" fillId="10" borderId="53" xfId="16" applyFont="1" applyFill="1" applyBorder="1" applyAlignment="1">
      <alignment horizontal="left" vertical="top" wrapText="1" indent="1"/>
    </xf>
    <xf numFmtId="0" fontId="24" fillId="10" borderId="54" xfId="16" applyFont="1" applyFill="1" applyBorder="1" applyAlignment="1">
      <alignment horizontal="left" vertical="top" wrapText="1" indent="1"/>
    </xf>
    <xf numFmtId="0" fontId="24" fillId="10" borderId="55" xfId="16" applyFont="1" applyFill="1" applyBorder="1" applyAlignment="1">
      <alignment horizontal="left" vertical="top" wrapText="1" indent="1"/>
    </xf>
    <xf numFmtId="0" fontId="38" fillId="10" borderId="53" xfId="16" applyFill="1" applyBorder="1" applyAlignment="1">
      <alignment horizontal="right" vertical="top" wrapText="1"/>
    </xf>
    <xf numFmtId="0" fontId="38" fillId="10" borderId="54" xfId="16" applyFill="1" applyBorder="1" applyAlignment="1">
      <alignment horizontal="right" vertical="top" wrapText="1"/>
    </xf>
    <xf numFmtId="0" fontId="38" fillId="10" borderId="55" xfId="16" applyFill="1" applyBorder="1" applyAlignment="1">
      <alignment horizontal="right" vertical="top" wrapText="1"/>
    </xf>
    <xf numFmtId="2" fontId="43" fillId="10" borderId="53" xfId="16" applyNumberFormat="1" applyFont="1" applyFill="1" applyBorder="1" applyAlignment="1">
      <alignment horizontal="left" vertical="top" wrapText="1" indent="1"/>
    </xf>
    <xf numFmtId="2" fontId="43" fillId="10" borderId="54" xfId="16" applyNumberFormat="1" applyFont="1" applyFill="1" applyBorder="1" applyAlignment="1">
      <alignment horizontal="left" vertical="top" wrapText="1" indent="1"/>
    </xf>
    <xf numFmtId="2" fontId="43" fillId="10" borderId="55" xfId="16" applyNumberFormat="1" applyFont="1" applyFill="1" applyBorder="1" applyAlignment="1">
      <alignment horizontal="left" vertical="top" wrapText="1" indent="1"/>
    </xf>
    <xf numFmtId="165" fontId="43" fillId="10" borderId="53" xfId="16" applyNumberFormat="1" applyFont="1" applyFill="1" applyBorder="1" applyAlignment="1">
      <alignment horizontal="right" vertical="top" wrapText="1"/>
    </xf>
    <xf numFmtId="165" fontId="43" fillId="10" borderId="54" xfId="16" applyNumberFormat="1" applyFont="1" applyFill="1" applyBorder="1" applyAlignment="1">
      <alignment horizontal="right" vertical="top" wrapText="1"/>
    </xf>
    <xf numFmtId="165" fontId="43" fillId="10" borderId="55" xfId="16" applyNumberFormat="1" applyFont="1" applyFill="1" applyBorder="1" applyAlignment="1">
      <alignment horizontal="right" vertical="top" wrapText="1"/>
    </xf>
    <xf numFmtId="0" fontId="24" fillId="10" borderId="53" xfId="16" applyFont="1" applyFill="1" applyBorder="1" applyAlignment="1">
      <alignment horizontal="left" vertical="top" wrapText="1" indent="3"/>
    </xf>
    <xf numFmtId="0" fontId="24" fillId="10" borderId="54" xfId="16" applyFont="1" applyFill="1" applyBorder="1" applyAlignment="1">
      <alignment horizontal="left" vertical="top" wrapText="1" indent="3"/>
    </xf>
    <xf numFmtId="0" fontId="24" fillId="10" borderId="55" xfId="16" applyFont="1" applyFill="1" applyBorder="1" applyAlignment="1">
      <alignment horizontal="left" vertical="top" wrapText="1" indent="3"/>
    </xf>
  </cellXfs>
  <cellStyles count="19">
    <cellStyle name="Comma 2" xfId="15" xr:uid="{763684B9-CE6D-42F2-A24D-F528B10CB11D}"/>
    <cellStyle name="Currency" xfId="1" builtinId="4"/>
    <cellStyle name="Currency 2" xfId="13" xr:uid="{2960371E-3EFE-4F02-817B-733061835B98}"/>
    <cellStyle name="Hyperlink" xfId="2" builtinId="8"/>
    <cellStyle name="Hyperlink 2" xfId="6" xr:uid="{00000000-0005-0000-0000-000003000000}"/>
    <cellStyle name="Hyperlink 3" xfId="7" xr:uid="{00000000-0005-0000-0000-000004000000}"/>
    <cellStyle name="Hyperlink 4" xfId="5" xr:uid="{00000000-0005-0000-0000-000005000000}"/>
    <cellStyle name="Normal" xfId="0" builtinId="0"/>
    <cellStyle name="Normal 2" xfId="3" xr:uid="{00000000-0005-0000-0000-000007000000}"/>
    <cellStyle name="Normal 2 2" xfId="9" xr:uid="{00000000-0005-0000-0000-000008000000}"/>
    <cellStyle name="Normal 3" xfId="8" xr:uid="{00000000-0005-0000-0000-000009000000}"/>
    <cellStyle name="Normal 4" xfId="4" xr:uid="{00000000-0005-0000-0000-00000A000000}"/>
    <cellStyle name="Normal 5" xfId="12" xr:uid="{58C65F9D-F48D-4F30-9B58-0D0A5B8C9AC5}"/>
    <cellStyle name="Normal 6" xfId="16" xr:uid="{7E8A4B01-6641-4E8A-A91F-99912354A11E}"/>
    <cellStyle name="Normal 7" xfId="11" xr:uid="{00000000-0005-0000-0000-00000B000000}"/>
    <cellStyle name="Normal 8" xfId="17" xr:uid="{B9028AE2-BB6D-4867-8E4B-940DD25140E7}"/>
    <cellStyle name="Normal 9" xfId="18" xr:uid="{823C0AD3-CB47-4802-A3ED-D358AB222ACC}"/>
    <cellStyle name="Percent 2" xfId="10" xr:uid="{00000000-0005-0000-0000-00000D000000}"/>
    <cellStyle name="Percent 3" xfId="14" xr:uid="{C7B9E197-FFE7-429C-AC38-12A415711389}"/>
  </cellStyles>
  <dxfs count="25">
    <dxf>
      <font>
        <b/>
        <i val="0"/>
        <condense val="0"/>
        <extend val="0"/>
        <color indexed="10"/>
      </font>
      <fill>
        <patternFill>
          <bgColor indexed="8"/>
        </patternFill>
      </fill>
    </dxf>
    <dxf>
      <font>
        <b/>
        <i val="0"/>
        <condense val="0"/>
        <extend val="0"/>
        <color indexed="22"/>
      </font>
    </dxf>
    <dxf>
      <font>
        <b/>
        <i val="0"/>
        <condense val="0"/>
        <extend val="0"/>
        <color indexed="22"/>
      </font>
    </dxf>
    <dxf>
      <font>
        <b/>
        <i val="0"/>
        <condense val="0"/>
        <extend val="0"/>
      </font>
      <fill>
        <patternFill>
          <bgColor indexed="13"/>
        </patternFill>
      </fill>
    </dxf>
    <dxf>
      <font>
        <b/>
        <i val="0"/>
        <condense val="0"/>
        <extend val="0"/>
        <color indexed="22"/>
      </font>
    </dxf>
    <dxf>
      <font>
        <b/>
        <i val="0"/>
        <condense val="0"/>
        <extend val="0"/>
        <color indexed="10"/>
      </font>
      <fill>
        <patternFill>
          <bgColor indexed="8"/>
        </patternFill>
      </fill>
    </dxf>
    <dxf>
      <font>
        <b/>
        <i val="0"/>
        <condense val="0"/>
        <extend val="0"/>
        <color indexed="22"/>
      </font>
    </dxf>
    <dxf>
      <font>
        <b/>
        <i val="0"/>
        <condense val="0"/>
        <extend val="0"/>
        <color indexed="22"/>
      </font>
    </dxf>
    <dxf>
      <font>
        <b/>
        <i val="0"/>
        <condense val="0"/>
        <extend val="0"/>
      </font>
      <fill>
        <patternFill>
          <bgColor indexed="13"/>
        </patternFill>
      </fill>
    </dxf>
    <dxf>
      <font>
        <b/>
        <i val="0"/>
        <condense val="0"/>
        <extend val="0"/>
        <color indexed="10"/>
      </font>
      <fill>
        <patternFill>
          <bgColor indexed="8"/>
        </patternFill>
      </fill>
    </dxf>
    <dxf>
      <font>
        <b/>
        <i val="0"/>
        <condense val="0"/>
        <extend val="0"/>
        <color indexed="22"/>
      </font>
    </dxf>
    <dxf>
      <font>
        <b/>
        <i val="0"/>
        <color theme="0"/>
      </font>
      <fill>
        <patternFill>
          <bgColor rgb="FFFF0000"/>
        </patternFill>
      </fill>
    </dxf>
    <dxf>
      <font>
        <b/>
        <i val="0"/>
        <color theme="0" tint="-0.34998626667073579"/>
      </font>
    </dxf>
    <dxf>
      <font>
        <b/>
        <i val="0"/>
        <condense val="0"/>
        <extend val="0"/>
        <color indexed="22"/>
      </font>
    </dxf>
    <dxf>
      <font>
        <b/>
        <i val="0"/>
        <condense val="0"/>
        <extend val="0"/>
      </font>
      <fill>
        <patternFill>
          <bgColor indexed="13"/>
        </patternFill>
      </fill>
    </dxf>
    <dxf>
      <font>
        <b/>
        <i val="0"/>
        <condense val="0"/>
        <extend val="0"/>
        <color indexed="10"/>
      </font>
      <fill>
        <patternFill>
          <bgColor indexed="8"/>
        </patternFill>
      </fill>
    </dxf>
    <dxf>
      <font>
        <b/>
        <i val="0"/>
        <condense val="0"/>
        <extend val="0"/>
        <color indexed="22"/>
      </font>
    </dxf>
    <dxf>
      <font>
        <b/>
        <i val="0"/>
        <condense val="0"/>
        <extend val="0"/>
        <color indexed="22"/>
      </font>
    </dxf>
    <dxf>
      <font>
        <b/>
        <i val="0"/>
        <condense val="0"/>
        <extend val="0"/>
      </font>
      <fill>
        <patternFill>
          <bgColor indexed="13"/>
        </patternFill>
      </fill>
    </dxf>
    <dxf>
      <font>
        <b/>
        <i val="0"/>
        <condense val="0"/>
        <extend val="0"/>
        <color indexed="10"/>
      </font>
      <fill>
        <patternFill>
          <bgColor indexed="8"/>
        </patternFill>
      </fill>
    </dxf>
    <dxf>
      <font>
        <b/>
        <i val="0"/>
        <condense val="0"/>
        <extend val="0"/>
        <color indexed="22"/>
      </font>
    </dxf>
    <dxf>
      <font>
        <b/>
        <i val="0"/>
        <condense val="0"/>
        <extend val="0"/>
        <color indexed="22"/>
      </font>
    </dxf>
    <dxf>
      <font>
        <b/>
        <i val="0"/>
        <condense val="0"/>
        <extend val="0"/>
        <color indexed="22"/>
      </font>
    </dxf>
    <dxf>
      <font>
        <b/>
        <i val="0"/>
        <condense val="0"/>
        <extend val="0"/>
        <color indexed="22"/>
      </font>
    </dxf>
    <dxf>
      <font>
        <b/>
        <i val="0"/>
        <condense val="0"/>
        <extend val="0"/>
        <color indexed="2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293688</xdr:colOff>
      <xdr:row>54</xdr:row>
      <xdr:rowOff>154789</xdr:rowOff>
    </xdr:from>
    <xdr:to>
      <xdr:col>10</xdr:col>
      <xdr:colOff>579438</xdr:colOff>
      <xdr:row>59</xdr:row>
      <xdr:rowOff>20840</xdr:rowOff>
    </xdr:to>
    <xdr:pic>
      <xdr:nvPicPr>
        <xdr:cNvPr id="4" name="Picture 3">
          <a:extLst>
            <a:ext uri="{FF2B5EF4-FFF2-40B4-BE49-F238E27FC236}">
              <a16:creationId xmlns:a16="http://schemas.microsoft.com/office/drawing/2014/main" id="{8937DE61-25EA-4702-8741-CD9E2AB06BAA}"/>
            </a:ext>
          </a:extLst>
        </xdr:cNvPr>
        <xdr:cNvPicPr>
          <a:picLocks noChangeAspect="1"/>
        </xdr:cNvPicPr>
      </xdr:nvPicPr>
      <xdr:blipFill>
        <a:blip xmlns:r="http://schemas.openxmlformats.org/officeDocument/2006/relationships" r:embed="rId1"/>
        <a:stretch>
          <a:fillRect/>
        </a:stretch>
      </xdr:blipFill>
      <xdr:spPr>
        <a:xfrm>
          <a:off x="293688" y="9298789"/>
          <a:ext cx="6238875" cy="699489"/>
        </a:xfrm>
        <a:prstGeom prst="rect">
          <a:avLst/>
        </a:prstGeom>
      </xdr:spPr>
    </xdr:pic>
    <xdr:clientData/>
  </xdr:twoCellAnchor>
  <xdr:twoCellAnchor>
    <xdr:from>
      <xdr:col>0</xdr:col>
      <xdr:colOff>962025</xdr:colOff>
      <xdr:row>108</xdr:row>
      <xdr:rowOff>161925</xdr:rowOff>
    </xdr:from>
    <xdr:to>
      <xdr:col>0</xdr:col>
      <xdr:colOff>5219700</xdr:colOff>
      <xdr:row>121</xdr:row>
      <xdr:rowOff>180975</xdr:rowOff>
    </xdr:to>
    <xdr:pic>
      <xdr:nvPicPr>
        <xdr:cNvPr id="2" name="Picture 384939927" descr="A map of a city&#10;&#10;Description automatically generated">
          <a:extLst>
            <a:ext uri="{FF2B5EF4-FFF2-40B4-BE49-F238E27FC236}">
              <a16:creationId xmlns:a16="http://schemas.microsoft.com/office/drawing/2014/main" id="{661206C5-D92C-4681-A4F8-7D705CB526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0897850"/>
          <a:ext cx="0"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123</xdr:row>
      <xdr:rowOff>171450</xdr:rowOff>
    </xdr:from>
    <xdr:to>
      <xdr:col>0</xdr:col>
      <xdr:colOff>4981575</xdr:colOff>
      <xdr:row>144</xdr:row>
      <xdr:rowOff>19050</xdr:rowOff>
    </xdr:to>
    <xdr:pic>
      <xdr:nvPicPr>
        <xdr:cNvPr id="7" name="Picture 447674016" descr="A map of a city&#10;&#10;Description automatically generated">
          <a:extLst>
            <a:ext uri="{FF2B5EF4-FFF2-40B4-BE49-F238E27FC236}">
              <a16:creationId xmlns:a16="http://schemas.microsoft.com/office/drawing/2014/main" id="{52192670-5748-4E63-8785-E209109610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3326725"/>
          <a:ext cx="0"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145</xdr:row>
      <xdr:rowOff>85725</xdr:rowOff>
    </xdr:from>
    <xdr:to>
      <xdr:col>0</xdr:col>
      <xdr:colOff>5153025</xdr:colOff>
      <xdr:row>164</xdr:row>
      <xdr:rowOff>104775</xdr:rowOff>
    </xdr:to>
    <xdr:pic>
      <xdr:nvPicPr>
        <xdr:cNvPr id="8" name="Picture 59480354" descr="A map of a city&#10;&#10;Description automatically generated">
          <a:extLst>
            <a:ext uri="{FF2B5EF4-FFF2-40B4-BE49-F238E27FC236}">
              <a16:creationId xmlns:a16="http://schemas.microsoft.com/office/drawing/2014/main" id="{0569AA7E-37FD-48C8-95A3-FFFA8036873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571500" y="26812875"/>
          <a:ext cx="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167</xdr:row>
      <xdr:rowOff>114300</xdr:rowOff>
    </xdr:from>
    <xdr:to>
      <xdr:col>0</xdr:col>
      <xdr:colOff>4867275</xdr:colOff>
      <xdr:row>186</xdr:row>
      <xdr:rowOff>180975</xdr:rowOff>
    </xdr:to>
    <xdr:pic>
      <xdr:nvPicPr>
        <xdr:cNvPr id="9" name="Picture 1" descr="A map of a city&#10;&#10;Description automatically generated">
          <a:extLst>
            <a:ext uri="{FF2B5EF4-FFF2-40B4-BE49-F238E27FC236}">
              <a16:creationId xmlns:a16="http://schemas.microsoft.com/office/drawing/2014/main" id="{2EC64E61-671F-4572-9660-702D59C1080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 y="30403800"/>
          <a:ext cx="28575"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109</xdr:row>
      <xdr:rowOff>44214</xdr:rowOff>
    </xdr:from>
    <xdr:to>
      <xdr:col>8</xdr:col>
      <xdr:colOff>112935</xdr:colOff>
      <xdr:row>122</xdr:row>
      <xdr:rowOff>36049</xdr:rowOff>
    </xdr:to>
    <xdr:pic>
      <xdr:nvPicPr>
        <xdr:cNvPr id="10" name="Picture 384939927" descr="A map of a city&#10;&#10;Description automatically generated">
          <a:extLst>
            <a:ext uri="{FF2B5EF4-FFF2-40B4-BE49-F238E27FC236}">
              <a16:creationId xmlns:a16="http://schemas.microsoft.com/office/drawing/2014/main" id="{54B2CCC2-D709-478C-B39E-34C87EB8E8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260" y="20946826"/>
          <a:ext cx="4257675" cy="2092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124</xdr:row>
      <xdr:rowOff>23803</xdr:rowOff>
    </xdr:from>
    <xdr:to>
      <xdr:col>7</xdr:col>
      <xdr:colOff>446310</xdr:colOff>
      <xdr:row>144</xdr:row>
      <xdr:rowOff>15639</xdr:rowOff>
    </xdr:to>
    <xdr:pic>
      <xdr:nvPicPr>
        <xdr:cNvPr id="11" name="Picture 447674016" descr="A map of a city&#10;&#10;Description automatically generated">
          <a:extLst>
            <a:ext uri="{FF2B5EF4-FFF2-40B4-BE49-F238E27FC236}">
              <a16:creationId xmlns:a16="http://schemas.microsoft.com/office/drawing/2014/main" id="{FCE88D12-588D-4784-B3DE-A71EA6A9EB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785" y="23355290"/>
          <a:ext cx="4010025" cy="323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145</xdr:row>
      <xdr:rowOff>80953</xdr:rowOff>
    </xdr:from>
    <xdr:to>
      <xdr:col>8</xdr:col>
      <xdr:colOff>46260</xdr:colOff>
      <xdr:row>164</xdr:row>
      <xdr:rowOff>83674</xdr:rowOff>
    </xdr:to>
    <xdr:pic>
      <xdr:nvPicPr>
        <xdr:cNvPr id="14" name="Picture 59480354" descr="A map of a city&#10;&#10;Description automatically generated">
          <a:extLst>
            <a:ext uri="{FF2B5EF4-FFF2-40B4-BE49-F238E27FC236}">
              <a16:creationId xmlns:a16="http://schemas.microsoft.com/office/drawing/2014/main" id="{F848330A-D934-4E63-B364-F9777B10728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41510" y="26812865"/>
          <a:ext cx="4476750" cy="307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167</xdr:row>
      <xdr:rowOff>89117</xdr:rowOff>
    </xdr:from>
    <xdr:to>
      <xdr:col>7</xdr:col>
      <xdr:colOff>332010</xdr:colOff>
      <xdr:row>186</xdr:row>
      <xdr:rowOff>101364</xdr:rowOff>
    </xdr:to>
    <xdr:pic>
      <xdr:nvPicPr>
        <xdr:cNvPr id="15" name="Picture 1" descr="A map of a city&#10;&#10;Description automatically generated">
          <a:extLst>
            <a:ext uri="{FF2B5EF4-FFF2-40B4-BE49-F238E27FC236}">
              <a16:creationId xmlns:a16="http://schemas.microsoft.com/office/drawing/2014/main" id="{333D594F-A117-4EA9-B691-A945E44AAEA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60" y="30383379"/>
          <a:ext cx="4324350" cy="3088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357188</xdr:colOff>
      <xdr:row>8</xdr:row>
      <xdr:rowOff>119063</xdr:rowOff>
    </xdr:from>
    <xdr:to>
      <xdr:col>9</xdr:col>
      <xdr:colOff>301898</xdr:colOff>
      <xdr:row>50</xdr:row>
      <xdr:rowOff>71795</xdr:rowOff>
    </xdr:to>
    <xdr:pic>
      <xdr:nvPicPr>
        <xdr:cNvPr id="16" name="Picture 15">
          <a:extLst>
            <a:ext uri="{FF2B5EF4-FFF2-40B4-BE49-F238E27FC236}">
              <a16:creationId xmlns:a16="http://schemas.microsoft.com/office/drawing/2014/main" id="{E2139AAC-D3B6-4D69-81F5-53264B96A19A}"/>
            </a:ext>
          </a:extLst>
        </xdr:cNvPr>
        <xdr:cNvPicPr>
          <a:picLocks noChangeAspect="1"/>
        </xdr:cNvPicPr>
      </xdr:nvPicPr>
      <xdr:blipFill>
        <a:blip xmlns:r="http://schemas.openxmlformats.org/officeDocument/2006/relationships" r:embed="rId6"/>
        <a:stretch>
          <a:fillRect/>
        </a:stretch>
      </xdr:blipFill>
      <xdr:spPr>
        <a:xfrm>
          <a:off x="357188" y="1595438"/>
          <a:ext cx="5302523" cy="6953607"/>
        </a:xfrm>
        <a:prstGeom prst="rect">
          <a:avLst/>
        </a:prstGeom>
      </xdr:spPr>
    </xdr:pic>
    <xdr:clientData/>
  </xdr:twoCellAnchor>
  <xdr:twoCellAnchor editAs="oneCell">
    <xdr:from>
      <xdr:col>0</xdr:col>
      <xdr:colOff>341313</xdr:colOff>
      <xdr:row>50</xdr:row>
      <xdr:rowOff>103187</xdr:rowOff>
    </xdr:from>
    <xdr:to>
      <xdr:col>9</xdr:col>
      <xdr:colOff>381277</xdr:colOff>
      <xdr:row>54</xdr:row>
      <xdr:rowOff>71470</xdr:rowOff>
    </xdr:to>
    <xdr:pic>
      <xdr:nvPicPr>
        <xdr:cNvPr id="18" name="Picture 17">
          <a:extLst>
            <a:ext uri="{FF2B5EF4-FFF2-40B4-BE49-F238E27FC236}">
              <a16:creationId xmlns:a16="http://schemas.microsoft.com/office/drawing/2014/main" id="{4CC34439-D4F2-4587-92FC-9D793AEBB674}"/>
            </a:ext>
          </a:extLst>
        </xdr:cNvPr>
        <xdr:cNvPicPr>
          <a:picLocks noChangeAspect="1"/>
        </xdr:cNvPicPr>
      </xdr:nvPicPr>
      <xdr:blipFill>
        <a:blip xmlns:r="http://schemas.openxmlformats.org/officeDocument/2006/relationships" r:embed="rId7"/>
        <a:stretch>
          <a:fillRect/>
        </a:stretch>
      </xdr:blipFill>
      <xdr:spPr>
        <a:xfrm>
          <a:off x="341313" y="8580437"/>
          <a:ext cx="5397777" cy="635033"/>
        </a:xfrm>
        <a:prstGeom prst="rect">
          <a:avLst/>
        </a:prstGeom>
      </xdr:spPr>
    </xdr:pic>
    <xdr:clientData/>
  </xdr:twoCellAnchor>
  <xdr:twoCellAnchor editAs="oneCell">
    <xdr:from>
      <xdr:col>10</xdr:col>
      <xdr:colOff>587375</xdr:colOff>
      <xdr:row>7</xdr:row>
      <xdr:rowOff>134938</xdr:rowOff>
    </xdr:from>
    <xdr:to>
      <xdr:col>19</xdr:col>
      <xdr:colOff>436830</xdr:colOff>
      <xdr:row>27</xdr:row>
      <xdr:rowOff>141460</xdr:rowOff>
    </xdr:to>
    <xdr:pic>
      <xdr:nvPicPr>
        <xdr:cNvPr id="19" name="Picture 18">
          <a:extLst>
            <a:ext uri="{FF2B5EF4-FFF2-40B4-BE49-F238E27FC236}">
              <a16:creationId xmlns:a16="http://schemas.microsoft.com/office/drawing/2014/main" id="{23D7B205-9772-4D9C-9CE3-D0A6737AD564}"/>
            </a:ext>
          </a:extLst>
        </xdr:cNvPr>
        <xdr:cNvPicPr>
          <a:picLocks noChangeAspect="1"/>
        </xdr:cNvPicPr>
      </xdr:nvPicPr>
      <xdr:blipFill>
        <a:blip xmlns:r="http://schemas.openxmlformats.org/officeDocument/2006/relationships" r:embed="rId8"/>
        <a:stretch>
          <a:fillRect/>
        </a:stretch>
      </xdr:blipFill>
      <xdr:spPr>
        <a:xfrm>
          <a:off x="6540500" y="1444626"/>
          <a:ext cx="5207268" cy="3340272"/>
        </a:xfrm>
        <a:prstGeom prst="rect">
          <a:avLst/>
        </a:prstGeom>
      </xdr:spPr>
    </xdr:pic>
    <xdr:clientData/>
  </xdr:twoCellAnchor>
  <xdr:twoCellAnchor editAs="oneCell">
    <xdr:from>
      <xdr:col>10</xdr:col>
      <xdr:colOff>587375</xdr:colOff>
      <xdr:row>28</xdr:row>
      <xdr:rowOff>47625</xdr:rowOff>
    </xdr:from>
    <xdr:to>
      <xdr:col>19</xdr:col>
      <xdr:colOff>398728</xdr:colOff>
      <xdr:row>46</xdr:row>
      <xdr:rowOff>57305</xdr:rowOff>
    </xdr:to>
    <xdr:pic>
      <xdr:nvPicPr>
        <xdr:cNvPr id="20" name="Picture 19">
          <a:extLst>
            <a:ext uri="{FF2B5EF4-FFF2-40B4-BE49-F238E27FC236}">
              <a16:creationId xmlns:a16="http://schemas.microsoft.com/office/drawing/2014/main" id="{D4C15A8C-CEBF-4DB0-B689-21AAFC660879}"/>
            </a:ext>
          </a:extLst>
        </xdr:cNvPr>
        <xdr:cNvPicPr>
          <a:picLocks noChangeAspect="1"/>
        </xdr:cNvPicPr>
      </xdr:nvPicPr>
      <xdr:blipFill>
        <a:blip xmlns:r="http://schemas.openxmlformats.org/officeDocument/2006/relationships" r:embed="rId9"/>
        <a:stretch>
          <a:fillRect/>
        </a:stretch>
      </xdr:blipFill>
      <xdr:spPr>
        <a:xfrm>
          <a:off x="6540500" y="4857750"/>
          <a:ext cx="5169166" cy="3010055"/>
        </a:xfrm>
        <a:prstGeom prst="rect">
          <a:avLst/>
        </a:prstGeom>
      </xdr:spPr>
    </xdr:pic>
    <xdr:clientData/>
  </xdr:twoCellAnchor>
  <xdr:twoCellAnchor editAs="oneCell">
    <xdr:from>
      <xdr:col>20</xdr:col>
      <xdr:colOff>381001</xdr:colOff>
      <xdr:row>9</xdr:row>
      <xdr:rowOff>7938</xdr:rowOff>
    </xdr:from>
    <xdr:to>
      <xdr:col>29</xdr:col>
      <xdr:colOff>382863</xdr:colOff>
      <xdr:row>24</xdr:row>
      <xdr:rowOff>123960</xdr:rowOff>
    </xdr:to>
    <xdr:pic>
      <xdr:nvPicPr>
        <xdr:cNvPr id="21" name="Picture 20">
          <a:extLst>
            <a:ext uri="{FF2B5EF4-FFF2-40B4-BE49-F238E27FC236}">
              <a16:creationId xmlns:a16="http://schemas.microsoft.com/office/drawing/2014/main" id="{8D5912AE-C981-40C6-A026-0E4C20A702D8}"/>
            </a:ext>
          </a:extLst>
        </xdr:cNvPr>
        <xdr:cNvPicPr>
          <a:picLocks noChangeAspect="1"/>
        </xdr:cNvPicPr>
      </xdr:nvPicPr>
      <xdr:blipFill>
        <a:blip xmlns:r="http://schemas.openxmlformats.org/officeDocument/2006/relationships" r:embed="rId10"/>
        <a:stretch>
          <a:fillRect/>
        </a:stretch>
      </xdr:blipFill>
      <xdr:spPr>
        <a:xfrm>
          <a:off x="12287251" y="1651001"/>
          <a:ext cx="5359675" cy="2616334"/>
        </a:xfrm>
        <a:prstGeom prst="rect">
          <a:avLst/>
        </a:prstGeom>
      </xdr:spPr>
    </xdr:pic>
    <xdr:clientData/>
  </xdr:twoCellAnchor>
  <xdr:twoCellAnchor editAs="oneCell">
    <xdr:from>
      <xdr:col>20</xdr:col>
      <xdr:colOff>396876</xdr:colOff>
      <xdr:row>25</xdr:row>
      <xdr:rowOff>31750</xdr:rowOff>
    </xdr:from>
    <xdr:to>
      <xdr:col>29</xdr:col>
      <xdr:colOff>379687</xdr:colOff>
      <xdr:row>49</xdr:row>
      <xdr:rowOff>152612</xdr:rowOff>
    </xdr:to>
    <xdr:pic>
      <xdr:nvPicPr>
        <xdr:cNvPr id="22" name="Picture 21">
          <a:extLst>
            <a:ext uri="{FF2B5EF4-FFF2-40B4-BE49-F238E27FC236}">
              <a16:creationId xmlns:a16="http://schemas.microsoft.com/office/drawing/2014/main" id="{B07FA2D0-83AC-4D71-AFD9-82510D97B030}"/>
            </a:ext>
          </a:extLst>
        </xdr:cNvPr>
        <xdr:cNvPicPr>
          <a:picLocks noChangeAspect="1"/>
        </xdr:cNvPicPr>
      </xdr:nvPicPr>
      <xdr:blipFill>
        <a:blip xmlns:r="http://schemas.openxmlformats.org/officeDocument/2006/relationships" r:embed="rId11"/>
        <a:stretch>
          <a:fillRect/>
        </a:stretch>
      </xdr:blipFill>
      <xdr:spPr>
        <a:xfrm>
          <a:off x="12303126" y="4341813"/>
          <a:ext cx="5340624" cy="4121362"/>
        </a:xfrm>
        <a:prstGeom prst="rect">
          <a:avLst/>
        </a:prstGeom>
      </xdr:spPr>
    </xdr:pic>
    <xdr:clientData/>
  </xdr:twoCellAnchor>
  <xdr:twoCellAnchor editAs="oneCell">
    <xdr:from>
      <xdr:col>20</xdr:col>
      <xdr:colOff>404813</xdr:colOff>
      <xdr:row>50</xdr:row>
      <xdr:rowOff>47626</xdr:rowOff>
    </xdr:from>
    <xdr:to>
      <xdr:col>29</xdr:col>
      <xdr:colOff>387624</xdr:colOff>
      <xdr:row>52</xdr:row>
      <xdr:rowOff>76220</xdr:rowOff>
    </xdr:to>
    <xdr:pic>
      <xdr:nvPicPr>
        <xdr:cNvPr id="23" name="Picture 22">
          <a:extLst>
            <a:ext uri="{FF2B5EF4-FFF2-40B4-BE49-F238E27FC236}">
              <a16:creationId xmlns:a16="http://schemas.microsoft.com/office/drawing/2014/main" id="{FED26A2E-F3B4-4A12-B69C-63212C82809C}"/>
            </a:ext>
          </a:extLst>
        </xdr:cNvPr>
        <xdr:cNvPicPr>
          <a:picLocks noChangeAspect="1"/>
        </xdr:cNvPicPr>
      </xdr:nvPicPr>
      <xdr:blipFill>
        <a:blip xmlns:r="http://schemas.openxmlformats.org/officeDocument/2006/relationships" r:embed="rId12"/>
        <a:stretch>
          <a:fillRect/>
        </a:stretch>
      </xdr:blipFill>
      <xdr:spPr>
        <a:xfrm>
          <a:off x="12311063" y="8524876"/>
          <a:ext cx="5340624" cy="361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6</xdr:row>
      <xdr:rowOff>75700</xdr:rowOff>
    </xdr:from>
    <xdr:to>
      <xdr:col>9</xdr:col>
      <xdr:colOff>255662</xdr:colOff>
      <xdr:row>28</xdr:row>
      <xdr:rowOff>46607</xdr:rowOff>
    </xdr:to>
    <xdr:pic>
      <xdr:nvPicPr>
        <xdr:cNvPr id="3" name="Picture 2">
          <a:extLst>
            <a:ext uri="{FF2B5EF4-FFF2-40B4-BE49-F238E27FC236}">
              <a16:creationId xmlns:a16="http://schemas.microsoft.com/office/drawing/2014/main" id="{C67F7CA6-3F9B-40DA-9401-4DA9B04F50C7}"/>
            </a:ext>
          </a:extLst>
        </xdr:cNvPr>
        <xdr:cNvPicPr>
          <a:picLocks noChangeAspect="1"/>
        </xdr:cNvPicPr>
      </xdr:nvPicPr>
      <xdr:blipFill>
        <a:blip xmlns:r="http://schemas.openxmlformats.org/officeDocument/2006/relationships" r:embed="rId1"/>
        <a:stretch>
          <a:fillRect/>
        </a:stretch>
      </xdr:blipFill>
      <xdr:spPr>
        <a:xfrm>
          <a:off x="133350" y="1123450"/>
          <a:ext cx="5265812" cy="35332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3.arb.ca.gov/cc/capandtrade/auctionproceeds/communityinvestments.htm" TargetMode="External"/><Relationship Id="rId2" Type="http://schemas.openxmlformats.org/officeDocument/2006/relationships/hyperlink" Target="https://ww3.arb.ca.gov/cc/capandtrade/auctionproceeds/communityinvestments.htm" TargetMode="External"/><Relationship Id="rId1" Type="http://schemas.openxmlformats.org/officeDocument/2006/relationships/hyperlink" Target="http://www.baaqmd.gov/tfca4pm"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88"/>
  <sheetViews>
    <sheetView topLeftCell="A144" zoomScale="80" zoomScaleNormal="80" workbookViewId="0">
      <selection activeCell="Z58" sqref="Z58"/>
    </sheetView>
  </sheetViews>
  <sheetFormatPr defaultColWidth="8.54296875" defaultRowHeight="13" x14ac:dyDescent="0.3"/>
  <sheetData>
    <row r="1" spans="1:33" ht="18" x14ac:dyDescent="0.4">
      <c r="A1" s="4" t="s">
        <v>238</v>
      </c>
    </row>
    <row r="2" spans="1:33" ht="18" x14ac:dyDescent="0.4">
      <c r="A2" s="4" t="s">
        <v>302</v>
      </c>
    </row>
    <row r="3" spans="1:33" x14ac:dyDescent="0.3">
      <c r="A3" s="5" t="s">
        <v>303</v>
      </c>
    </row>
    <row r="5" spans="1:33" ht="14" x14ac:dyDescent="0.3">
      <c r="A5" s="85" t="s">
        <v>305</v>
      </c>
    </row>
    <row r="6" spans="1:33" ht="14" x14ac:dyDescent="0.3">
      <c r="A6" s="86" t="s">
        <v>30</v>
      </c>
    </row>
    <row r="8" spans="1:33" x14ac:dyDescent="0.3">
      <c r="A8" t="s">
        <v>301</v>
      </c>
    </row>
    <row r="9" spans="1:33" x14ac:dyDescent="0.3">
      <c r="A9" s="233"/>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3"/>
      <c r="AG9" s="233"/>
    </row>
    <row r="10" spans="1:33" x14ac:dyDescent="0.3">
      <c r="A10" s="233"/>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row>
    <row r="11" spans="1:33" x14ac:dyDescent="0.3">
      <c r="A11" s="233"/>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row>
    <row r="12" spans="1:33" x14ac:dyDescent="0.3">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3"/>
      <c r="AF12" s="233"/>
      <c r="AG12" s="233"/>
    </row>
    <row r="13" spans="1:33" x14ac:dyDescent="0.3">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row>
    <row r="14" spans="1:33" x14ac:dyDescent="0.3">
      <c r="A14" s="233"/>
      <c r="B14" s="233"/>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row>
    <row r="15" spans="1:33" x14ac:dyDescent="0.3">
      <c r="A15" s="233"/>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row>
    <row r="16" spans="1:33" x14ac:dyDescent="0.3">
      <c r="A16" s="233"/>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row>
    <row r="17" spans="1:33" x14ac:dyDescent="0.3">
      <c r="A17" s="233"/>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row>
    <row r="18" spans="1:33" x14ac:dyDescent="0.3">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row>
    <row r="19" spans="1:33" x14ac:dyDescent="0.3">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row>
    <row r="20" spans="1:33" x14ac:dyDescent="0.3">
      <c r="A20" s="233"/>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row>
    <row r="21" spans="1:33" x14ac:dyDescent="0.3">
      <c r="A21" s="233"/>
      <c r="B21" s="233"/>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row>
    <row r="22" spans="1:33" x14ac:dyDescent="0.3">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3"/>
      <c r="AG22" s="233"/>
    </row>
    <row r="23" spans="1:33" x14ac:dyDescent="0.3">
      <c r="A23" s="233"/>
      <c r="B23" s="233"/>
      <c r="C23" s="233"/>
      <c r="D23" s="233"/>
      <c r="E23" s="233"/>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row>
    <row r="24" spans="1:33" x14ac:dyDescent="0.3">
      <c r="A24" s="233"/>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row>
    <row r="25" spans="1:33" x14ac:dyDescent="0.3">
      <c r="A25" s="233"/>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row>
    <row r="26" spans="1:33" x14ac:dyDescent="0.3">
      <c r="A26" s="233"/>
      <c r="B26" s="233"/>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row>
    <row r="27" spans="1:33" x14ac:dyDescent="0.3">
      <c r="A27" s="233"/>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row>
    <row r="28" spans="1:33" x14ac:dyDescent="0.3">
      <c r="A28" s="233"/>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row>
    <row r="29" spans="1:33" x14ac:dyDescent="0.3">
      <c r="A29" s="233"/>
      <c r="B29" s="233"/>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row>
    <row r="30" spans="1:33" x14ac:dyDescent="0.3">
      <c r="A30" s="233"/>
      <c r="B30" s="233"/>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row>
    <row r="31" spans="1:33" x14ac:dyDescent="0.3">
      <c r="A31" s="233"/>
      <c r="B31" s="233"/>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row>
    <row r="32" spans="1:33" x14ac:dyDescent="0.3">
      <c r="A32" s="233"/>
      <c r="B32" s="233"/>
      <c r="C32" s="233"/>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row>
    <row r="33" spans="1:33" x14ac:dyDescent="0.3">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row>
    <row r="34" spans="1:33" x14ac:dyDescent="0.3">
      <c r="A34" s="233"/>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row>
    <row r="35" spans="1:33" x14ac:dyDescent="0.3">
      <c r="A35" s="233"/>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row>
    <row r="36" spans="1:33" x14ac:dyDescent="0.3">
      <c r="A36" s="233"/>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row>
    <row r="37" spans="1:33" x14ac:dyDescent="0.3">
      <c r="A37" s="233"/>
      <c r="B37" s="233"/>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row>
    <row r="38" spans="1:33" x14ac:dyDescent="0.3">
      <c r="A38" s="233"/>
      <c r="B38" s="233"/>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row>
    <row r="39" spans="1:33" x14ac:dyDescent="0.3">
      <c r="A39" s="233"/>
      <c r="B39" s="233"/>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row>
    <row r="40" spans="1:33" x14ac:dyDescent="0.3">
      <c r="A40" s="233"/>
      <c r="B40" s="233"/>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row>
    <row r="41" spans="1:33" x14ac:dyDescent="0.3">
      <c r="A41" s="233"/>
      <c r="B41" s="233"/>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row>
    <row r="42" spans="1:33" x14ac:dyDescent="0.3">
      <c r="A42" s="233"/>
      <c r="B42" s="233"/>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row>
    <row r="43" spans="1:33" x14ac:dyDescent="0.3">
      <c r="A43" s="233"/>
      <c r="B43" s="233"/>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row>
    <row r="44" spans="1:33" x14ac:dyDescent="0.3">
      <c r="A44" s="233"/>
      <c r="B44" s="233"/>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row>
    <row r="45" spans="1:33" x14ac:dyDescent="0.3">
      <c r="A45" s="233"/>
      <c r="B45" s="233"/>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row>
    <row r="46" spans="1:33" x14ac:dyDescent="0.3">
      <c r="A46" s="233"/>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row>
    <row r="47" spans="1:33" x14ac:dyDescent="0.3">
      <c r="A47" s="233"/>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row>
    <row r="48" spans="1:33" x14ac:dyDescent="0.3">
      <c r="A48" s="233"/>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row>
    <row r="49" spans="1:33" x14ac:dyDescent="0.3">
      <c r="A49" s="233"/>
      <c r="B49" s="233"/>
      <c r="C49" s="233"/>
      <c r="D49" s="233"/>
      <c r="E49" s="233"/>
      <c r="F49" s="233"/>
      <c r="G49" s="233"/>
      <c r="H49" s="233"/>
      <c r="I49" s="233"/>
      <c r="J49" s="233"/>
      <c r="K49" s="233"/>
      <c r="L49" s="233"/>
      <c r="M49" s="233"/>
      <c r="N49" s="233"/>
      <c r="O49" s="233"/>
      <c r="P49" s="233"/>
      <c r="Q49" s="233"/>
      <c r="R49" s="233"/>
      <c r="S49" s="233"/>
      <c r="T49" s="233"/>
      <c r="U49" s="233"/>
      <c r="V49" s="233"/>
      <c r="W49" s="233"/>
      <c r="X49" s="233"/>
      <c r="Y49" s="233"/>
      <c r="Z49" s="233"/>
      <c r="AA49" s="233"/>
      <c r="AB49" s="233"/>
      <c r="AC49" s="233"/>
      <c r="AD49" s="233"/>
      <c r="AE49" s="233"/>
      <c r="AF49" s="233"/>
      <c r="AG49" s="233"/>
    </row>
    <row r="50" spans="1:33" x14ac:dyDescent="0.3">
      <c r="A50" s="233"/>
      <c r="B50" s="233"/>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row>
    <row r="51" spans="1:33" x14ac:dyDescent="0.3">
      <c r="A51" s="233"/>
      <c r="B51" s="233"/>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row>
    <row r="52" spans="1:33" x14ac:dyDescent="0.3">
      <c r="A52" s="233"/>
      <c r="B52" s="233"/>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row>
    <row r="53" spans="1:33" x14ac:dyDescent="0.3">
      <c r="A53" s="233"/>
      <c r="B53" s="233"/>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row>
    <row r="54" spans="1:33" x14ac:dyDescent="0.3">
      <c r="A54" s="233"/>
      <c r="B54" s="233"/>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row>
    <row r="55" spans="1:33" x14ac:dyDescent="0.3">
      <c r="A55" s="233"/>
      <c r="B55" s="233"/>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row>
    <row r="56" spans="1:33" x14ac:dyDescent="0.3">
      <c r="A56" s="233"/>
      <c r="B56" s="233"/>
      <c r="C56" s="233"/>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233"/>
      <c r="AG56" s="233"/>
    </row>
    <row r="57" spans="1:33" x14ac:dyDescent="0.3">
      <c r="A57" s="233"/>
      <c r="B57" s="233"/>
      <c r="C57" s="233"/>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233"/>
      <c r="AG57" s="233"/>
    </row>
    <row r="58" spans="1:33" x14ac:dyDescent="0.3">
      <c r="A58" s="233"/>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row>
    <row r="59" spans="1:33" x14ac:dyDescent="0.3">
      <c r="A59" s="233"/>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row>
    <row r="60" spans="1:33" x14ac:dyDescent="0.3">
      <c r="A60" s="233"/>
      <c r="B60" s="233"/>
      <c r="C60" s="233"/>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row>
    <row r="61" spans="1:33" x14ac:dyDescent="0.3">
      <c r="A61" s="233"/>
      <c r="B61" s="233"/>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row>
    <row r="62" spans="1:33" x14ac:dyDescent="0.3">
      <c r="A62" s="233"/>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row>
    <row r="63" spans="1:33" x14ac:dyDescent="0.3">
      <c r="A63" s="234" t="s">
        <v>239</v>
      </c>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row>
    <row r="64" spans="1:33" x14ac:dyDescent="0.3">
      <c r="A64" s="233"/>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row>
    <row r="65" spans="1:33" x14ac:dyDescent="0.3">
      <c r="A65" s="233"/>
      <c r="B65" s="233"/>
      <c r="C65" s="233"/>
      <c r="D65" s="233"/>
      <c r="E65" s="233"/>
      <c r="F65" s="233"/>
      <c r="G65" s="233"/>
      <c r="H65" s="233"/>
      <c r="I65" s="235" t="s">
        <v>304</v>
      </c>
      <c r="J65" s="233" t="s">
        <v>240</v>
      </c>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row>
    <row r="66" spans="1:33" x14ac:dyDescent="0.3">
      <c r="A66" s="233"/>
      <c r="B66" s="233"/>
      <c r="C66" s="233"/>
      <c r="D66" s="233"/>
      <c r="E66" s="233"/>
      <c r="F66" s="233"/>
      <c r="G66" s="233"/>
      <c r="H66" s="233"/>
      <c r="I66" s="235" t="s">
        <v>5</v>
      </c>
      <c r="J66" s="233" t="s">
        <v>241</v>
      </c>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row>
    <row r="67" spans="1:33" x14ac:dyDescent="0.3">
      <c r="A67" s="233"/>
      <c r="B67" s="233"/>
      <c r="C67" s="233"/>
      <c r="D67" s="233"/>
      <c r="E67" s="233"/>
      <c r="F67" s="233"/>
      <c r="G67" s="233"/>
      <c r="H67" s="233"/>
      <c r="I67" s="235" t="s">
        <v>6</v>
      </c>
      <c r="J67" s="233" t="s">
        <v>242</v>
      </c>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row>
    <row r="68" spans="1:33" x14ac:dyDescent="0.3">
      <c r="A68" s="233"/>
      <c r="B68" s="233"/>
      <c r="C68" s="233"/>
      <c r="D68" s="233"/>
      <c r="E68" s="233"/>
      <c r="F68" s="233"/>
      <c r="G68" s="233"/>
      <c r="H68" s="233"/>
      <c r="I68" s="235" t="s">
        <v>243</v>
      </c>
      <c r="J68" s="233" t="s">
        <v>244</v>
      </c>
      <c r="K68" s="233"/>
      <c r="L68" s="233"/>
      <c r="M68" s="233"/>
      <c r="N68" s="233"/>
      <c r="O68" s="233"/>
      <c r="P68" s="233"/>
      <c r="Q68" s="233"/>
      <c r="R68" s="233"/>
      <c r="S68" s="233"/>
      <c r="T68" s="233"/>
      <c r="U68" s="233"/>
      <c r="V68" s="233"/>
      <c r="W68" s="233"/>
      <c r="X68" s="233"/>
      <c r="Y68" s="233"/>
      <c r="Z68" s="233"/>
      <c r="AA68" s="233"/>
      <c r="AB68" s="233"/>
      <c r="AC68" s="233"/>
      <c r="AD68" s="233"/>
      <c r="AE68" s="233"/>
      <c r="AF68" s="233"/>
      <c r="AG68" s="233"/>
    </row>
    <row r="69" spans="1:33" x14ac:dyDescent="0.3">
      <c r="A69" s="233"/>
      <c r="B69" s="233"/>
      <c r="C69" s="233"/>
      <c r="D69" s="233"/>
      <c r="E69" s="233"/>
      <c r="F69" s="233"/>
      <c r="G69" s="233"/>
      <c r="H69" s="233"/>
      <c r="I69" s="235" t="s">
        <v>29</v>
      </c>
      <c r="J69" s="233" t="s">
        <v>245</v>
      </c>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row>
    <row r="70" spans="1:33" x14ac:dyDescent="0.3">
      <c r="A70" s="233"/>
      <c r="B70" s="233"/>
      <c r="C70" s="233"/>
      <c r="D70" s="233"/>
      <c r="E70" s="233"/>
      <c r="F70" s="233"/>
      <c r="G70" s="233"/>
      <c r="H70" s="233"/>
      <c r="I70" s="235" t="s">
        <v>7</v>
      </c>
      <c r="J70" s="233" t="s">
        <v>246</v>
      </c>
      <c r="K70" s="233"/>
      <c r="L70" s="233"/>
      <c r="M70" s="233"/>
      <c r="N70" s="233"/>
      <c r="O70" s="233"/>
      <c r="P70" s="233"/>
      <c r="Q70" s="233"/>
      <c r="R70" s="233"/>
      <c r="S70" s="233"/>
      <c r="T70" s="233"/>
      <c r="U70" s="233"/>
      <c r="V70" s="233"/>
      <c r="W70" s="233"/>
      <c r="X70" s="233"/>
      <c r="Y70" s="233"/>
      <c r="Z70" s="233"/>
      <c r="AA70" s="233"/>
      <c r="AB70" s="233"/>
      <c r="AC70" s="233"/>
      <c r="AD70" s="233"/>
      <c r="AE70" s="233"/>
      <c r="AF70" s="233"/>
      <c r="AG70" s="233"/>
    </row>
    <row r="71" spans="1:33" x14ac:dyDescent="0.3">
      <c r="A71" s="233"/>
      <c r="B71" s="233"/>
      <c r="C71" s="233"/>
      <c r="D71" s="233"/>
      <c r="E71" s="233"/>
      <c r="F71" s="233"/>
      <c r="G71" s="233"/>
      <c r="H71" s="233"/>
      <c r="I71" s="235" t="s">
        <v>8</v>
      </c>
      <c r="J71" s="233" t="s">
        <v>247</v>
      </c>
      <c r="K71" s="233"/>
      <c r="L71" s="233"/>
      <c r="M71" s="233"/>
      <c r="N71" s="233"/>
      <c r="O71" s="233"/>
      <c r="P71" s="233"/>
      <c r="Q71" s="233"/>
      <c r="R71" s="233"/>
      <c r="S71" s="233"/>
      <c r="T71" s="233"/>
      <c r="U71" s="233"/>
      <c r="V71" s="233"/>
      <c r="W71" s="233"/>
      <c r="X71" s="233"/>
      <c r="Y71" s="233"/>
      <c r="Z71" s="233"/>
      <c r="AA71" s="233"/>
      <c r="AB71" s="233"/>
      <c r="AC71" s="233"/>
      <c r="AD71" s="233"/>
      <c r="AE71" s="233"/>
      <c r="AF71" s="233"/>
      <c r="AG71" s="233"/>
    </row>
    <row r="72" spans="1:33" x14ac:dyDescent="0.3">
      <c r="A72" s="233"/>
      <c r="B72" s="233"/>
      <c r="C72" s="233"/>
      <c r="D72" s="233"/>
      <c r="E72" s="233"/>
      <c r="F72" s="233"/>
      <c r="G72" s="233"/>
      <c r="H72" s="233"/>
      <c r="I72" s="235" t="s">
        <v>10</v>
      </c>
      <c r="J72" s="233" t="s">
        <v>248</v>
      </c>
      <c r="K72" s="233"/>
      <c r="L72" s="233"/>
      <c r="M72" s="233"/>
      <c r="N72" s="233"/>
      <c r="O72" s="233"/>
      <c r="P72" s="233"/>
      <c r="Q72" s="233"/>
      <c r="R72" s="233"/>
      <c r="S72" s="233"/>
      <c r="T72" s="233"/>
      <c r="U72" s="233"/>
      <c r="V72" s="233"/>
      <c r="W72" s="233"/>
      <c r="X72" s="233"/>
      <c r="Y72" s="233"/>
      <c r="Z72" s="233"/>
      <c r="AA72" s="233"/>
      <c r="AB72" s="233"/>
      <c r="AC72" s="233"/>
      <c r="AD72" s="233"/>
      <c r="AE72" s="233"/>
      <c r="AF72" s="233"/>
      <c r="AG72" s="233"/>
    </row>
    <row r="73" spans="1:33" x14ac:dyDescent="0.3">
      <c r="A73" s="233"/>
      <c r="B73" s="233"/>
      <c r="C73" s="233"/>
      <c r="D73" s="233"/>
      <c r="E73" s="233"/>
      <c r="F73" s="233"/>
      <c r="G73" s="233"/>
      <c r="H73" s="233"/>
      <c r="I73" s="235" t="s">
        <v>11</v>
      </c>
      <c r="J73" s="233" t="s">
        <v>249</v>
      </c>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row>
    <row r="74" spans="1:33" x14ac:dyDescent="0.3">
      <c r="A74" s="233"/>
      <c r="B74" s="233"/>
      <c r="C74" s="233"/>
      <c r="D74" s="233"/>
      <c r="E74" s="233"/>
      <c r="F74" s="233"/>
      <c r="G74" s="233"/>
      <c r="H74" s="233"/>
      <c r="I74" s="235" t="s">
        <v>12</v>
      </c>
      <c r="J74" s="233" t="s">
        <v>250</v>
      </c>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row>
    <row r="75" spans="1:33" x14ac:dyDescent="0.3">
      <c r="A75" s="233"/>
      <c r="B75" s="233"/>
      <c r="C75" s="233"/>
      <c r="D75" s="233"/>
      <c r="E75" s="233"/>
      <c r="F75" s="233"/>
      <c r="G75" s="233"/>
      <c r="H75" s="233"/>
      <c r="I75" s="235" t="s">
        <v>13</v>
      </c>
      <c r="J75" s="236" t="s">
        <v>251</v>
      </c>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row>
    <row r="76" spans="1:33" x14ac:dyDescent="0.3">
      <c r="A76" s="233"/>
      <c r="B76" s="233"/>
      <c r="C76" s="233"/>
      <c r="D76" s="233"/>
      <c r="E76" s="233"/>
      <c r="F76" s="233"/>
      <c r="G76" s="233"/>
      <c r="H76" s="233"/>
      <c r="I76" s="235" t="s">
        <v>14</v>
      </c>
      <c r="J76" s="236" t="s">
        <v>252</v>
      </c>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row>
    <row r="77" spans="1:33" x14ac:dyDescent="0.3">
      <c r="A77" s="233"/>
      <c r="B77" s="233"/>
      <c r="C77" s="233"/>
      <c r="D77" s="233"/>
      <c r="E77" s="233"/>
      <c r="F77" s="233"/>
      <c r="G77" s="233"/>
      <c r="H77" s="233"/>
      <c r="I77" s="235" t="s">
        <v>15</v>
      </c>
      <c r="J77" s="236" t="s">
        <v>253</v>
      </c>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row>
    <row r="78" spans="1:33" x14ac:dyDescent="0.3">
      <c r="A78" s="233"/>
      <c r="B78" s="233"/>
      <c r="C78" s="233"/>
      <c r="D78" s="233"/>
      <c r="E78" s="233"/>
      <c r="F78" s="233"/>
      <c r="G78" s="233"/>
      <c r="H78" s="233"/>
      <c r="I78" s="235" t="s">
        <v>16</v>
      </c>
      <c r="J78" s="236" t="s">
        <v>254</v>
      </c>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row>
    <row r="79" spans="1:33" x14ac:dyDescent="0.3">
      <c r="A79" s="233"/>
      <c r="B79" s="233"/>
      <c r="C79" s="233"/>
      <c r="D79" s="233"/>
      <c r="E79" s="233"/>
      <c r="F79" s="233"/>
      <c r="G79" s="233"/>
      <c r="H79" s="233"/>
      <c r="I79" s="235" t="s">
        <v>17</v>
      </c>
      <c r="J79" s="236" t="s">
        <v>255</v>
      </c>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row>
    <row r="80" spans="1:33" x14ac:dyDescent="0.3">
      <c r="A80" s="233"/>
      <c r="B80" s="233"/>
      <c r="C80" s="233"/>
      <c r="D80" s="233"/>
      <c r="E80" s="233"/>
      <c r="F80" s="233"/>
      <c r="G80" s="233"/>
      <c r="H80" s="233"/>
      <c r="I80" s="235" t="s">
        <v>18</v>
      </c>
      <c r="J80" s="236" t="s">
        <v>256</v>
      </c>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row>
    <row r="81" spans="1:33" x14ac:dyDescent="0.3">
      <c r="A81" s="233"/>
      <c r="B81" s="233"/>
      <c r="C81" s="233"/>
      <c r="D81" s="233"/>
      <c r="E81" s="233"/>
      <c r="F81" s="233"/>
      <c r="G81" s="233"/>
      <c r="H81" s="233"/>
      <c r="I81" s="235" t="s">
        <v>20</v>
      </c>
      <c r="J81" s="233" t="s">
        <v>257</v>
      </c>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row>
    <row r="82" spans="1:33" x14ac:dyDescent="0.3">
      <c r="A82" s="233"/>
      <c r="B82" s="233"/>
      <c r="C82" s="233"/>
      <c r="D82" s="233"/>
      <c r="E82" s="233"/>
      <c r="F82" s="233"/>
      <c r="G82" s="233"/>
      <c r="H82" s="233"/>
      <c r="I82" s="235" t="s">
        <v>21</v>
      </c>
      <c r="J82" s="233" t="s">
        <v>258</v>
      </c>
      <c r="K82" s="233"/>
      <c r="L82" s="233"/>
      <c r="M82" s="233"/>
      <c r="N82" s="233"/>
      <c r="O82" s="233"/>
      <c r="P82" s="233"/>
      <c r="Q82" s="233"/>
      <c r="R82" s="233"/>
      <c r="S82" s="233"/>
      <c r="T82" s="233"/>
      <c r="U82" s="233"/>
      <c r="V82" s="233"/>
      <c r="W82" s="233"/>
      <c r="X82" s="233"/>
      <c r="Y82" s="233"/>
      <c r="Z82" s="233"/>
      <c r="AA82" s="233"/>
      <c r="AB82" s="233"/>
      <c r="AC82" s="233"/>
      <c r="AD82" s="233"/>
      <c r="AE82" s="233"/>
      <c r="AF82" s="233"/>
      <c r="AG82" s="233"/>
    </row>
    <row r="83" spans="1:33" x14ac:dyDescent="0.3">
      <c r="A83" s="233"/>
      <c r="B83" s="233"/>
      <c r="C83" s="233"/>
      <c r="D83" s="233"/>
      <c r="E83" s="233"/>
      <c r="F83" s="233"/>
      <c r="G83" s="233"/>
      <c r="H83" s="233"/>
      <c r="I83" s="235" t="s">
        <v>259</v>
      </c>
      <c r="J83" s="233" t="s">
        <v>260</v>
      </c>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row>
    <row r="84" spans="1:33" x14ac:dyDescent="0.3">
      <c r="A84" s="233"/>
      <c r="B84" s="233"/>
      <c r="C84" s="233"/>
      <c r="D84" s="233"/>
      <c r="E84" s="233"/>
      <c r="F84" s="233"/>
      <c r="G84" s="233"/>
      <c r="H84" s="233"/>
      <c r="I84" s="235" t="s">
        <v>261</v>
      </c>
      <c r="J84" s="233" t="s">
        <v>262</v>
      </c>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row>
    <row r="85" spans="1:33" x14ac:dyDescent="0.3">
      <c r="A85" s="233"/>
      <c r="B85" s="233"/>
      <c r="C85" s="233"/>
      <c r="D85" s="233"/>
      <c r="E85" s="233"/>
      <c r="F85" s="233"/>
      <c r="G85" s="233"/>
      <c r="H85" s="233"/>
      <c r="I85" s="235" t="s">
        <v>263</v>
      </c>
      <c r="J85" s="233" t="s">
        <v>262</v>
      </c>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row>
    <row r="86" spans="1:33" x14ac:dyDescent="0.3">
      <c r="A86" s="233"/>
      <c r="B86" s="233"/>
      <c r="C86" s="233"/>
      <c r="D86" s="233"/>
      <c r="E86" s="233"/>
      <c r="F86" s="233"/>
      <c r="G86" s="233"/>
      <c r="H86" s="233"/>
      <c r="I86" s="235" t="s">
        <v>264</v>
      </c>
      <c r="J86" s="233" t="s">
        <v>265</v>
      </c>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row>
    <row r="87" spans="1:33" x14ac:dyDescent="0.3">
      <c r="A87" s="233"/>
      <c r="B87" s="233"/>
      <c r="C87" s="233"/>
      <c r="D87" s="233"/>
      <c r="E87" s="233"/>
      <c r="F87" s="233"/>
      <c r="G87" s="233"/>
      <c r="H87" s="233"/>
      <c r="I87" s="235" t="s">
        <v>266</v>
      </c>
      <c r="J87" s="233" t="s">
        <v>267</v>
      </c>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row>
    <row r="88" spans="1:33" x14ac:dyDescent="0.3">
      <c r="A88" s="233"/>
      <c r="B88" s="233"/>
      <c r="C88" s="233"/>
      <c r="D88" s="233"/>
      <c r="E88" s="233"/>
      <c r="F88" s="233"/>
      <c r="G88" s="233"/>
      <c r="H88" s="233"/>
      <c r="I88" s="235" t="s">
        <v>268</v>
      </c>
      <c r="J88" s="233" t="s">
        <v>269</v>
      </c>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row>
    <row r="89" spans="1:33" x14ac:dyDescent="0.3">
      <c r="A89" s="233"/>
      <c r="B89" s="233"/>
      <c r="C89" s="233"/>
      <c r="D89" s="233"/>
      <c r="E89" s="233"/>
      <c r="F89" s="233"/>
      <c r="G89" s="233"/>
      <c r="H89" s="233"/>
      <c r="I89" s="235" t="s">
        <v>270</v>
      </c>
      <c r="J89" s="233" t="s">
        <v>271</v>
      </c>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row>
    <row r="90" spans="1:33" x14ac:dyDescent="0.3">
      <c r="A90" s="233"/>
      <c r="B90" s="233"/>
      <c r="C90" s="233"/>
      <c r="D90" s="233"/>
      <c r="E90" s="233"/>
      <c r="F90" s="233"/>
      <c r="G90" s="233"/>
      <c r="H90" s="233"/>
      <c r="I90" s="235" t="s">
        <v>272</v>
      </c>
      <c r="J90" s="233" t="s">
        <v>273</v>
      </c>
      <c r="K90" s="233"/>
      <c r="L90" s="233"/>
      <c r="M90" s="233"/>
      <c r="N90" s="233"/>
      <c r="O90" s="233"/>
      <c r="P90" s="233"/>
      <c r="Q90" s="233"/>
      <c r="R90" s="233"/>
      <c r="S90" s="233"/>
      <c r="T90" s="233"/>
      <c r="U90" s="233"/>
      <c r="V90" s="233"/>
      <c r="W90" s="233"/>
      <c r="X90" s="233"/>
      <c r="Y90" s="233"/>
      <c r="Z90" s="233"/>
      <c r="AA90" s="233"/>
      <c r="AB90" s="233"/>
      <c r="AC90" s="233"/>
      <c r="AD90" s="233"/>
      <c r="AE90" s="233"/>
      <c r="AF90" s="233"/>
      <c r="AG90" s="233"/>
    </row>
    <row r="91" spans="1:33" x14ac:dyDescent="0.3">
      <c r="A91" s="233"/>
      <c r="B91" s="233"/>
      <c r="C91" s="233"/>
      <c r="D91" s="233"/>
      <c r="E91" s="233"/>
      <c r="F91" s="233"/>
      <c r="G91" s="233"/>
      <c r="H91" s="233"/>
      <c r="I91" s="235" t="s">
        <v>274</v>
      </c>
      <c r="J91" s="233" t="s">
        <v>275</v>
      </c>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row>
    <row r="92" spans="1:33" x14ac:dyDescent="0.3">
      <c r="A92" s="233"/>
      <c r="B92" s="233"/>
      <c r="C92" s="233"/>
      <c r="D92" s="233"/>
      <c r="E92" s="233"/>
      <c r="F92" s="233"/>
      <c r="G92" s="233"/>
      <c r="H92" s="233"/>
      <c r="I92" s="235" t="s">
        <v>276</v>
      </c>
      <c r="J92" s="233" t="s">
        <v>277</v>
      </c>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row>
    <row r="93" spans="1:33" x14ac:dyDescent="0.3">
      <c r="A93" s="233"/>
      <c r="B93" s="233"/>
      <c r="C93" s="233"/>
      <c r="D93" s="233"/>
      <c r="E93" s="233"/>
      <c r="F93" s="233"/>
      <c r="G93" s="233"/>
      <c r="H93" s="233"/>
      <c r="I93" s="235" t="s">
        <v>278</v>
      </c>
      <c r="J93" s="233" t="s">
        <v>279</v>
      </c>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row>
    <row r="94" spans="1:33" x14ac:dyDescent="0.3">
      <c r="A94" s="233"/>
      <c r="B94" s="233"/>
      <c r="C94" s="233"/>
      <c r="D94" s="233"/>
      <c r="E94" s="233"/>
      <c r="F94" s="233"/>
      <c r="G94" s="233"/>
      <c r="H94" s="233"/>
      <c r="I94" s="235" t="s">
        <v>280</v>
      </c>
      <c r="J94" s="233" t="s">
        <v>279</v>
      </c>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row>
    <row r="95" spans="1:33" x14ac:dyDescent="0.3">
      <c r="A95" s="233"/>
      <c r="B95" s="233"/>
      <c r="C95" s="233"/>
      <c r="D95" s="233"/>
      <c r="E95" s="233"/>
      <c r="F95" s="233"/>
      <c r="G95" s="233"/>
      <c r="H95" s="233"/>
      <c r="I95" s="235" t="s">
        <v>281</v>
      </c>
      <c r="J95" s="233" t="s">
        <v>279</v>
      </c>
      <c r="K95" s="233"/>
      <c r="L95" s="233"/>
      <c r="M95" s="233"/>
      <c r="N95" s="233"/>
      <c r="O95" s="233"/>
      <c r="P95" s="233"/>
      <c r="Q95" s="233"/>
      <c r="R95" s="233"/>
      <c r="S95" s="233"/>
      <c r="T95" s="233"/>
      <c r="U95" s="233"/>
      <c r="V95" s="233"/>
      <c r="W95" s="233"/>
      <c r="X95" s="233"/>
      <c r="Y95" s="233"/>
      <c r="Z95" s="233"/>
      <c r="AA95" s="233"/>
      <c r="AB95" s="233"/>
      <c r="AC95" s="233"/>
      <c r="AD95" s="233"/>
      <c r="AE95" s="233"/>
      <c r="AF95" s="233"/>
      <c r="AG95" s="233"/>
    </row>
    <row r="96" spans="1:33" x14ac:dyDescent="0.3">
      <c r="A96" s="233"/>
      <c r="B96" s="233"/>
      <c r="C96" s="233"/>
      <c r="D96" s="233"/>
      <c r="E96" s="233"/>
      <c r="F96" s="233"/>
      <c r="G96" s="233"/>
      <c r="H96" s="233"/>
      <c r="I96" s="235" t="s">
        <v>282</v>
      </c>
      <c r="J96" s="233" t="s">
        <v>283</v>
      </c>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row>
    <row r="97" spans="1:38" x14ac:dyDescent="0.3">
      <c r="A97" s="233"/>
      <c r="B97" s="233"/>
      <c r="C97" s="233"/>
      <c r="D97" s="233"/>
      <c r="E97" s="233"/>
      <c r="F97" s="233"/>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3"/>
      <c r="AE97" s="233"/>
      <c r="AF97" s="233"/>
      <c r="AG97" s="233"/>
    </row>
    <row r="98" spans="1:38" x14ac:dyDescent="0.3">
      <c r="A98" s="234" t="s">
        <v>288</v>
      </c>
      <c r="B98" s="233"/>
      <c r="C98" s="233"/>
      <c r="D98" s="233"/>
      <c r="E98" s="233"/>
      <c r="F98" s="233"/>
      <c r="G98" s="233"/>
      <c r="H98" s="233"/>
      <c r="I98" s="233"/>
      <c r="J98" s="233"/>
      <c r="K98" s="233"/>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row>
    <row r="99" spans="1:38" x14ac:dyDescent="0.3">
      <c r="A99" s="233"/>
      <c r="B99" s="233"/>
      <c r="C99" s="233"/>
      <c r="D99" s="233"/>
      <c r="E99" s="233"/>
      <c r="F99" s="233"/>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row>
    <row r="100" spans="1:38" ht="112.5" customHeight="1" x14ac:dyDescent="0.3">
      <c r="A100" s="270" t="s">
        <v>289</v>
      </c>
      <c r="B100" s="270"/>
      <c r="C100" s="270"/>
      <c r="D100" s="270"/>
      <c r="E100" s="270"/>
      <c r="F100" s="270"/>
      <c r="G100" s="270"/>
      <c r="H100" s="270"/>
      <c r="I100" s="270"/>
      <c r="J100" s="270"/>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row>
    <row r="101" spans="1:38" x14ac:dyDescent="0.3">
      <c r="A101" s="237" t="s">
        <v>290</v>
      </c>
      <c r="B101" s="233"/>
      <c r="C101" s="233"/>
      <c r="D101" s="233"/>
      <c r="E101" s="233"/>
      <c r="F101" s="233"/>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row>
    <row r="102" spans="1:38" x14ac:dyDescent="0.3">
      <c r="A102" s="238"/>
    </row>
    <row r="103" spans="1:38" ht="73.900000000000006" customHeight="1" x14ac:dyDescent="0.3">
      <c r="A103" s="270" t="s">
        <v>291</v>
      </c>
      <c r="B103" s="270"/>
      <c r="C103" s="270"/>
      <c r="D103" s="270"/>
      <c r="E103" s="270"/>
      <c r="F103" s="270"/>
      <c r="G103" s="270"/>
      <c r="H103" s="270"/>
      <c r="I103" s="270"/>
      <c r="J103" s="270"/>
    </row>
    <row r="104" spans="1:38" x14ac:dyDescent="0.3">
      <c r="A104" s="237" t="s">
        <v>290</v>
      </c>
    </row>
    <row r="105" spans="1:38" x14ac:dyDescent="0.3">
      <c r="A105" s="238"/>
    </row>
    <row r="106" spans="1:38" ht="83.25" customHeight="1" x14ac:dyDescent="0.3">
      <c r="A106" s="270" t="s">
        <v>292</v>
      </c>
      <c r="B106" s="270"/>
      <c r="C106" s="270"/>
      <c r="D106" s="270"/>
      <c r="E106" s="270"/>
      <c r="F106" s="270"/>
      <c r="G106" s="270"/>
      <c r="H106" s="270"/>
      <c r="I106" s="270"/>
      <c r="J106" s="270"/>
    </row>
    <row r="107" spans="1:38" x14ac:dyDescent="0.3">
      <c r="A107" s="238"/>
    </row>
    <row r="108" spans="1:38" x14ac:dyDescent="0.3">
      <c r="A108" s="239" t="s">
        <v>293</v>
      </c>
    </row>
    <row r="109" spans="1:38" x14ac:dyDescent="0.3">
      <c r="A109" s="239"/>
    </row>
    <row r="110" spans="1:38" x14ac:dyDescent="0.3">
      <c r="A110" s="239"/>
    </row>
    <row r="111" spans="1:38" x14ac:dyDescent="0.3">
      <c r="A111" s="239"/>
    </row>
    <row r="112" spans="1:38" x14ac:dyDescent="0.3">
      <c r="A112" s="239"/>
    </row>
    <row r="113" spans="1:1" x14ac:dyDescent="0.3">
      <c r="A113" s="239"/>
    </row>
    <row r="114" spans="1:1" x14ac:dyDescent="0.3">
      <c r="A114" s="239"/>
    </row>
    <row r="115" spans="1:1" x14ac:dyDescent="0.3">
      <c r="A115" s="239"/>
    </row>
    <row r="116" spans="1:1" x14ac:dyDescent="0.3">
      <c r="A116" s="239"/>
    </row>
    <row r="117" spans="1:1" x14ac:dyDescent="0.3">
      <c r="A117" s="239"/>
    </row>
    <row r="118" spans="1:1" x14ac:dyDescent="0.3">
      <c r="A118" s="239"/>
    </row>
    <row r="119" spans="1:1" x14ac:dyDescent="0.3">
      <c r="A119" s="239"/>
    </row>
    <row r="120" spans="1:1" x14ac:dyDescent="0.3">
      <c r="A120" s="239"/>
    </row>
    <row r="121" spans="1:1" x14ac:dyDescent="0.3">
      <c r="A121" s="239"/>
    </row>
    <row r="122" spans="1:1" x14ac:dyDescent="0.3">
      <c r="A122" s="239"/>
    </row>
    <row r="123" spans="1:1" x14ac:dyDescent="0.3">
      <c r="A123" s="238"/>
    </row>
    <row r="124" spans="1:1" x14ac:dyDescent="0.3">
      <c r="A124" s="239" t="s">
        <v>294</v>
      </c>
    </row>
    <row r="125" spans="1:1" x14ac:dyDescent="0.3">
      <c r="A125" s="239"/>
    </row>
    <row r="126" spans="1:1" x14ac:dyDescent="0.3">
      <c r="A126" s="239"/>
    </row>
    <row r="127" spans="1:1" x14ac:dyDescent="0.3">
      <c r="A127" s="239"/>
    </row>
    <row r="128" spans="1:1" x14ac:dyDescent="0.3">
      <c r="A128" s="239"/>
    </row>
    <row r="129" spans="1:1" x14ac:dyDescent="0.3">
      <c r="A129" s="239"/>
    </row>
    <row r="130" spans="1:1" x14ac:dyDescent="0.3">
      <c r="A130" s="239"/>
    </row>
    <row r="131" spans="1:1" x14ac:dyDescent="0.3">
      <c r="A131" s="239"/>
    </row>
    <row r="132" spans="1:1" x14ac:dyDescent="0.3">
      <c r="A132" s="239"/>
    </row>
    <row r="133" spans="1:1" x14ac:dyDescent="0.3">
      <c r="A133" s="239"/>
    </row>
    <row r="134" spans="1:1" x14ac:dyDescent="0.3">
      <c r="A134" s="239"/>
    </row>
    <row r="135" spans="1:1" x14ac:dyDescent="0.3">
      <c r="A135" s="239"/>
    </row>
    <row r="136" spans="1:1" x14ac:dyDescent="0.3">
      <c r="A136" s="239"/>
    </row>
    <row r="137" spans="1:1" x14ac:dyDescent="0.3">
      <c r="A137" s="239"/>
    </row>
    <row r="138" spans="1:1" x14ac:dyDescent="0.3">
      <c r="A138" s="239"/>
    </row>
    <row r="139" spans="1:1" x14ac:dyDescent="0.3">
      <c r="A139" s="239"/>
    </row>
    <row r="140" spans="1:1" x14ac:dyDescent="0.3">
      <c r="A140" s="239"/>
    </row>
    <row r="141" spans="1:1" x14ac:dyDescent="0.3">
      <c r="A141" s="238"/>
    </row>
    <row r="142" spans="1:1" x14ac:dyDescent="0.3">
      <c r="A142" s="239"/>
    </row>
    <row r="143" spans="1:1" x14ac:dyDescent="0.3">
      <c r="A143" s="238"/>
    </row>
    <row r="144" spans="1:1" x14ac:dyDescent="0.3">
      <c r="A144" s="239"/>
    </row>
    <row r="145" spans="1:1" x14ac:dyDescent="0.3">
      <c r="A145" s="239" t="s">
        <v>295</v>
      </c>
    </row>
    <row r="146" spans="1:1" x14ac:dyDescent="0.3">
      <c r="A146" s="239"/>
    </row>
    <row r="147" spans="1:1" x14ac:dyDescent="0.3">
      <c r="A147" s="239"/>
    </row>
    <row r="148" spans="1:1" x14ac:dyDescent="0.3">
      <c r="A148" s="239"/>
    </row>
    <row r="149" spans="1:1" x14ac:dyDescent="0.3">
      <c r="A149" s="239"/>
    </row>
    <row r="150" spans="1:1" x14ac:dyDescent="0.3">
      <c r="A150" s="239"/>
    </row>
    <row r="151" spans="1:1" x14ac:dyDescent="0.3">
      <c r="A151" s="239"/>
    </row>
    <row r="152" spans="1:1" x14ac:dyDescent="0.3">
      <c r="A152" s="239"/>
    </row>
    <row r="153" spans="1:1" x14ac:dyDescent="0.3">
      <c r="A153" s="239"/>
    </row>
    <row r="154" spans="1:1" x14ac:dyDescent="0.3">
      <c r="A154" s="239"/>
    </row>
    <row r="155" spans="1:1" x14ac:dyDescent="0.3">
      <c r="A155" s="239"/>
    </row>
    <row r="156" spans="1:1" x14ac:dyDescent="0.3">
      <c r="A156" s="239"/>
    </row>
    <row r="157" spans="1:1" x14ac:dyDescent="0.3">
      <c r="A157" s="239"/>
    </row>
    <row r="158" spans="1:1" x14ac:dyDescent="0.3">
      <c r="A158" s="239"/>
    </row>
    <row r="159" spans="1:1" x14ac:dyDescent="0.3">
      <c r="A159" s="239"/>
    </row>
    <row r="160" spans="1:1" x14ac:dyDescent="0.3">
      <c r="A160" s="239"/>
    </row>
    <row r="161" spans="1:1" x14ac:dyDescent="0.3">
      <c r="A161" s="239"/>
    </row>
    <row r="162" spans="1:1" x14ac:dyDescent="0.3">
      <c r="A162" s="239"/>
    </row>
    <row r="163" spans="1:1" x14ac:dyDescent="0.3">
      <c r="A163" s="239"/>
    </row>
    <row r="164" spans="1:1" x14ac:dyDescent="0.3">
      <c r="A164" s="239"/>
    </row>
    <row r="165" spans="1:1" x14ac:dyDescent="0.3">
      <c r="A165" s="239"/>
    </row>
    <row r="166" spans="1:1" x14ac:dyDescent="0.3">
      <c r="A166" s="238"/>
    </row>
    <row r="167" spans="1:1" x14ac:dyDescent="0.3">
      <c r="A167" s="239" t="s">
        <v>296</v>
      </c>
    </row>
    <row r="168" spans="1:1" x14ac:dyDescent="0.3">
      <c r="A168" s="238"/>
    </row>
    <row r="169" spans="1:1" x14ac:dyDescent="0.3">
      <c r="A169" s="238"/>
    </row>
    <row r="170" spans="1:1" x14ac:dyDescent="0.3">
      <c r="A170" s="238"/>
    </row>
    <row r="171" spans="1:1" x14ac:dyDescent="0.3">
      <c r="A171" s="238"/>
    </row>
    <row r="172" spans="1:1" x14ac:dyDescent="0.3">
      <c r="A172" s="238"/>
    </row>
    <row r="173" spans="1:1" x14ac:dyDescent="0.3">
      <c r="A173" s="238"/>
    </row>
    <row r="174" spans="1:1" x14ac:dyDescent="0.3">
      <c r="A174" s="238"/>
    </row>
    <row r="175" spans="1:1" x14ac:dyDescent="0.3">
      <c r="A175" s="238"/>
    </row>
    <row r="176" spans="1:1" x14ac:dyDescent="0.3">
      <c r="A176" s="238"/>
    </row>
    <row r="177" spans="1:1" x14ac:dyDescent="0.3">
      <c r="A177" s="238"/>
    </row>
    <row r="178" spans="1:1" x14ac:dyDescent="0.3">
      <c r="A178" s="238"/>
    </row>
    <row r="179" spans="1:1" x14ac:dyDescent="0.3">
      <c r="A179" s="238"/>
    </row>
    <row r="180" spans="1:1" x14ac:dyDescent="0.3">
      <c r="A180" s="238"/>
    </row>
    <row r="181" spans="1:1" x14ac:dyDescent="0.3">
      <c r="A181" s="238"/>
    </row>
    <row r="182" spans="1:1" x14ac:dyDescent="0.3">
      <c r="A182" s="238"/>
    </row>
    <row r="183" spans="1:1" x14ac:dyDescent="0.3">
      <c r="A183" s="238"/>
    </row>
    <row r="184" spans="1:1" x14ac:dyDescent="0.3">
      <c r="A184" s="238"/>
    </row>
    <row r="185" spans="1:1" x14ac:dyDescent="0.3">
      <c r="A185" s="238"/>
    </row>
    <row r="186" spans="1:1" x14ac:dyDescent="0.3">
      <c r="A186" s="238"/>
    </row>
    <row r="187" spans="1:1" x14ac:dyDescent="0.3">
      <c r="A187" s="238"/>
    </row>
    <row r="188" spans="1:1" x14ac:dyDescent="0.3">
      <c r="A188" s="238"/>
    </row>
  </sheetData>
  <sheetProtection algorithmName="SHA-512" hashValue="af+FdEDr4k+zDKTuYubiWJIdKhn+WFB4mbrEgieFe518SqKHfex7qPeX68FttCowMwYQw85u5l7bdx2nxbFuAA==" saltValue="g6pf3qlTUsNLxSsji54wFA==" spinCount="100000" sheet="1" objects="1" scenarios="1"/>
  <mergeCells count="3">
    <mergeCell ref="A100:J100"/>
    <mergeCell ref="A103:J103"/>
    <mergeCell ref="A106:J106"/>
  </mergeCells>
  <phoneticPr fontId="5" type="noConversion"/>
  <hyperlinks>
    <hyperlink ref="A6" r:id="rId1" xr:uid="{00000000-0004-0000-0000-000000000000}"/>
    <hyperlink ref="A101" r:id="rId2" xr:uid="{D25C82EC-BDE6-4665-8ABB-3856D857DF50}"/>
    <hyperlink ref="A104" r:id="rId3" xr:uid="{3265160C-03A2-432D-AEE0-D63EE8F3B118}"/>
  </hyperlinks>
  <pageMargins left="0.75" right="0.75" top="1" bottom="1" header="0.5" footer="0.5"/>
  <pageSetup orientation="portrait" r:id="rId4"/>
  <headerFooter alignWithMargins="0"/>
  <customProperties>
    <customPr name="f2f94756e"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3"/>
  <sheetViews>
    <sheetView tabSelected="1" zoomScale="80" zoomScaleNormal="80" workbookViewId="0">
      <selection activeCell="G25" sqref="G25"/>
    </sheetView>
  </sheetViews>
  <sheetFormatPr defaultColWidth="8.54296875" defaultRowHeight="12.5" x14ac:dyDescent="0.25"/>
  <cols>
    <col min="1" max="1" width="31.6328125" style="175" customWidth="1"/>
    <col min="2" max="2" width="61" style="175" customWidth="1"/>
    <col min="3" max="16384" width="8.54296875" style="175"/>
  </cols>
  <sheetData>
    <row r="1" spans="1:4" ht="18" x14ac:dyDescent="0.4">
      <c r="A1" s="4" t="s">
        <v>238</v>
      </c>
      <c r="B1" s="247"/>
    </row>
    <row r="2" spans="1:4" ht="18" x14ac:dyDescent="0.4">
      <c r="A2" s="4" t="s">
        <v>302</v>
      </c>
      <c r="B2" s="247"/>
    </row>
    <row r="3" spans="1:4" x14ac:dyDescent="0.25">
      <c r="A3" s="248" t="s">
        <v>303</v>
      </c>
      <c r="B3" s="247"/>
    </row>
    <row r="4" spans="1:4" ht="13" x14ac:dyDescent="0.3">
      <c r="A4" s="249"/>
      <c r="B4" s="247"/>
    </row>
    <row r="5" spans="1:4" ht="18" customHeight="1" x14ac:dyDescent="0.25">
      <c r="A5" s="3" t="s">
        <v>4</v>
      </c>
      <c r="B5" s="247"/>
    </row>
    <row r="6" spans="1:4" ht="18" customHeight="1" x14ac:dyDescent="0.25">
      <c r="B6" s="3"/>
    </row>
    <row r="7" spans="1:4" ht="24" customHeight="1" x14ac:dyDescent="0.25">
      <c r="A7" s="250" t="s">
        <v>304</v>
      </c>
      <c r="B7" s="269"/>
      <c r="C7" s="247"/>
      <c r="D7" s="247"/>
    </row>
    <row r="8" spans="1:4" ht="24" customHeight="1" x14ac:dyDescent="0.25">
      <c r="A8" s="252" t="s">
        <v>5</v>
      </c>
      <c r="B8" s="269"/>
      <c r="C8" s="247"/>
      <c r="D8" s="247"/>
    </row>
    <row r="9" spans="1:4" ht="24" customHeight="1" x14ac:dyDescent="0.25">
      <c r="A9" s="252" t="s">
        <v>6</v>
      </c>
      <c r="B9" s="269"/>
      <c r="C9" s="248"/>
      <c r="D9" s="247"/>
    </row>
    <row r="10" spans="1:4" ht="24" customHeight="1" x14ac:dyDescent="0.25">
      <c r="A10" s="252" t="s">
        <v>243</v>
      </c>
      <c r="B10" s="269" t="s">
        <v>297</v>
      </c>
      <c r="C10" s="248"/>
      <c r="D10" s="247"/>
    </row>
    <row r="11" spans="1:4" ht="24" customHeight="1" x14ac:dyDescent="0.25">
      <c r="A11" s="252" t="s">
        <v>29</v>
      </c>
      <c r="B11" s="269"/>
      <c r="C11" s="247"/>
      <c r="D11" s="247"/>
    </row>
    <row r="12" spans="1:4" ht="24" customHeight="1" x14ac:dyDescent="0.25">
      <c r="A12" s="253" t="s">
        <v>7</v>
      </c>
      <c r="B12" s="269"/>
      <c r="C12" s="247"/>
      <c r="D12" s="247"/>
    </row>
    <row r="13" spans="1:4" ht="24" customHeight="1" x14ac:dyDescent="0.25">
      <c r="A13" s="254" t="s">
        <v>8</v>
      </c>
      <c r="B13" s="251"/>
      <c r="C13" s="247"/>
      <c r="D13" s="247"/>
    </row>
    <row r="14" spans="1:4" ht="24" customHeight="1" x14ac:dyDescent="0.25">
      <c r="A14" s="240" t="s">
        <v>9</v>
      </c>
      <c r="B14" s="255"/>
      <c r="C14" s="247"/>
      <c r="D14" s="247"/>
    </row>
    <row r="15" spans="1:4" ht="24" customHeight="1" x14ac:dyDescent="0.25">
      <c r="A15" s="256" t="s">
        <v>10</v>
      </c>
      <c r="B15" s="257"/>
      <c r="C15" s="248"/>
      <c r="D15" s="247"/>
    </row>
    <row r="16" spans="1:4" ht="24" customHeight="1" x14ac:dyDescent="0.25">
      <c r="A16" s="256" t="s">
        <v>11</v>
      </c>
      <c r="B16" s="257"/>
      <c r="C16" s="248"/>
      <c r="D16" s="247"/>
    </row>
    <row r="17" spans="1:4" ht="24" customHeight="1" x14ac:dyDescent="0.25">
      <c r="A17" s="256" t="s">
        <v>12</v>
      </c>
      <c r="B17" s="257"/>
      <c r="C17" s="248"/>
      <c r="D17" s="247"/>
    </row>
    <row r="18" spans="1:4" ht="24" customHeight="1" x14ac:dyDescent="0.25">
      <c r="A18" s="256" t="s">
        <v>13</v>
      </c>
      <c r="B18" s="241"/>
      <c r="C18" s="248"/>
      <c r="D18" s="247"/>
    </row>
    <row r="19" spans="1:4" ht="24" customHeight="1" x14ac:dyDescent="0.25">
      <c r="A19" s="256" t="s">
        <v>14</v>
      </c>
      <c r="B19" s="258"/>
      <c r="C19" s="247"/>
      <c r="D19" s="247"/>
    </row>
    <row r="20" spans="1:4" ht="24" customHeight="1" x14ac:dyDescent="0.25">
      <c r="A20" s="256" t="s">
        <v>15</v>
      </c>
      <c r="B20" s="257"/>
      <c r="C20" s="247"/>
      <c r="D20" s="247"/>
    </row>
    <row r="21" spans="1:4" ht="24" customHeight="1" x14ac:dyDescent="0.25">
      <c r="A21" s="256" t="s">
        <v>16</v>
      </c>
      <c r="B21" s="257"/>
      <c r="C21" s="247"/>
      <c r="D21" s="247"/>
    </row>
    <row r="22" spans="1:4" ht="24" customHeight="1" x14ac:dyDescent="0.25">
      <c r="A22" s="256" t="s">
        <v>17</v>
      </c>
      <c r="B22" s="257"/>
      <c r="C22" s="247"/>
      <c r="D22" s="247"/>
    </row>
    <row r="23" spans="1:4" ht="24" customHeight="1" x14ac:dyDescent="0.25">
      <c r="A23" s="259" t="s">
        <v>18</v>
      </c>
      <c r="B23" s="260"/>
    </row>
    <row r="24" spans="1:4" ht="24" customHeight="1" x14ac:dyDescent="0.25">
      <c r="A24" s="240" t="s">
        <v>19</v>
      </c>
      <c r="B24" s="261"/>
    </row>
    <row r="25" spans="1:4" ht="24" customHeight="1" x14ac:dyDescent="0.25">
      <c r="A25" s="256" t="s">
        <v>20</v>
      </c>
      <c r="B25" s="262"/>
    </row>
    <row r="26" spans="1:4" ht="24" customHeight="1" x14ac:dyDescent="0.25">
      <c r="A26" s="256" t="s">
        <v>21</v>
      </c>
      <c r="B26" s="262"/>
    </row>
    <row r="27" spans="1:4" ht="30.75" customHeight="1" x14ac:dyDescent="0.25">
      <c r="A27" s="259" t="s">
        <v>259</v>
      </c>
      <c r="B27" s="262"/>
    </row>
    <row r="28" spans="1:4" ht="13" x14ac:dyDescent="0.25">
      <c r="A28" s="242" t="s">
        <v>298</v>
      </c>
      <c r="B28" s="261"/>
    </row>
    <row r="29" spans="1:4" x14ac:dyDescent="0.25">
      <c r="A29" s="252" t="s">
        <v>261</v>
      </c>
      <c r="B29" s="267">
        <f>'CE Calc'!AW10</f>
        <v>0</v>
      </c>
    </row>
    <row r="30" spans="1:4" x14ac:dyDescent="0.25">
      <c r="A30" s="252" t="s">
        <v>263</v>
      </c>
      <c r="B30" s="267">
        <f>'CE Calc'!V10</f>
        <v>0</v>
      </c>
    </row>
    <row r="31" spans="1:4" x14ac:dyDescent="0.25">
      <c r="A31" s="252" t="s">
        <v>264</v>
      </c>
      <c r="B31" s="244">
        <f>'CE Calc'!AC10</f>
        <v>0</v>
      </c>
    </row>
    <row r="32" spans="1:4" x14ac:dyDescent="0.25">
      <c r="A32" s="252" t="s">
        <v>266</v>
      </c>
      <c r="B32" s="245">
        <f>'CE Calc'!AQ23</f>
        <v>0</v>
      </c>
    </row>
    <row r="33" spans="1:2" x14ac:dyDescent="0.25">
      <c r="A33" s="252" t="s">
        <v>268</v>
      </c>
      <c r="B33" s="245">
        <f>'CE Calc'!AP23</f>
        <v>0</v>
      </c>
    </row>
    <row r="34" spans="1:2" x14ac:dyDescent="0.25">
      <c r="A34" s="252" t="s">
        <v>270</v>
      </c>
      <c r="B34" s="245">
        <f>'CE Calc'!AR23</f>
        <v>0</v>
      </c>
    </row>
    <row r="35" spans="1:2" x14ac:dyDescent="0.25">
      <c r="A35" s="252" t="s">
        <v>300</v>
      </c>
      <c r="B35" s="245"/>
    </row>
    <row r="36" spans="1:2" x14ac:dyDescent="0.25">
      <c r="A36" s="252" t="s">
        <v>300</v>
      </c>
      <c r="B36" s="243"/>
    </row>
    <row r="37" spans="1:2" x14ac:dyDescent="0.25">
      <c r="A37" s="252" t="s">
        <v>276</v>
      </c>
      <c r="B37" s="267">
        <f>'CE Calc'!AX10</f>
        <v>0</v>
      </c>
    </row>
    <row r="38" spans="1:2" x14ac:dyDescent="0.25">
      <c r="A38" s="263" t="s">
        <v>306</v>
      </c>
      <c r="B38" s="264"/>
    </row>
    <row r="39" spans="1:2" x14ac:dyDescent="0.25">
      <c r="A39" s="263" t="s">
        <v>308</v>
      </c>
      <c r="B39" s="264"/>
    </row>
    <row r="40" spans="1:2" ht="17" customHeight="1" x14ac:dyDescent="0.25">
      <c r="A40" s="263" t="s">
        <v>307</v>
      </c>
      <c r="B40" s="264"/>
    </row>
    <row r="41" spans="1:2" ht="37.5" x14ac:dyDescent="0.25">
      <c r="A41" s="246" t="s">
        <v>282</v>
      </c>
      <c r="B41" s="264"/>
    </row>
    <row r="42" spans="1:2" x14ac:dyDescent="0.25">
      <c r="A42" s="265"/>
      <c r="B42" s="266"/>
    </row>
    <row r="43" spans="1:2" x14ac:dyDescent="0.25">
      <c r="A43" s="265" t="s">
        <v>299</v>
      </c>
      <c r="B43" s="266"/>
    </row>
  </sheetData>
  <protectedRanges>
    <protectedRange sqref="B11:B26" name="Range1_2"/>
  </protectedRanges>
  <phoneticPr fontId="5" type="noConversion"/>
  <pageMargins left="0.75" right="0.75" top="1" bottom="1" header="0.5" footer="0.5"/>
  <pageSetup orientation="portrait" r:id="rId1"/>
  <headerFooter alignWithMargins="0"/>
  <customProperties>
    <customPr name="fe8b1de5e"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B860E-2AB9-4550-A5E4-D0F7F034C68A}">
  <sheetPr codeName="Sheet3"/>
  <dimension ref="A1:CP59"/>
  <sheetViews>
    <sheetView zoomScale="90" zoomScaleNormal="90" zoomScaleSheetLayoutView="100" workbookViewId="0">
      <pane xSplit="3" ySplit="8" topLeftCell="W9" activePane="bottomRight" state="frozen"/>
      <selection pane="topRight"/>
      <selection pane="bottomLeft"/>
      <selection pane="bottomRight" activeCell="F40" sqref="F40"/>
    </sheetView>
  </sheetViews>
  <sheetFormatPr defaultColWidth="9.453125" defaultRowHeight="13" x14ac:dyDescent="0.3"/>
  <cols>
    <col min="1" max="1" width="28.453125" style="32" customWidth="1"/>
    <col min="2" max="2" width="17.7265625" style="32" customWidth="1"/>
    <col min="3" max="3" width="4.7265625" style="31" customWidth="1"/>
    <col min="4" max="5" width="10.54296875" style="31" customWidth="1"/>
    <col min="6" max="6" width="12.453125" style="31" customWidth="1"/>
    <col min="7" max="9" width="10.54296875" style="31" customWidth="1"/>
    <col min="10" max="10" width="12" style="31" customWidth="1"/>
    <col min="11" max="11" width="13.453125" style="31" bestFit="1" customWidth="1"/>
    <col min="12" max="12" width="13.453125" style="31" customWidth="1"/>
    <col min="13" max="13" width="4.54296875" style="31" customWidth="1"/>
    <col min="14" max="14" width="10.54296875" style="31" customWidth="1"/>
    <col min="15" max="15" width="11.54296875" style="31" customWidth="1"/>
    <col min="16" max="19" width="11.453125" style="31" customWidth="1"/>
    <col min="20" max="20" width="13.7265625" style="31" customWidth="1"/>
    <col min="21" max="21" width="10.453125" style="31" customWidth="1"/>
    <col min="22" max="22" width="17.54296875" style="31" customWidth="1"/>
    <col min="23" max="23" width="13.54296875" style="31" customWidth="1"/>
    <col min="24" max="29" width="10.54296875" style="31" customWidth="1"/>
    <col min="30" max="30" width="15.453125" style="31" hidden="1" customWidth="1"/>
    <col min="31" max="31" width="10.54296875" style="31" hidden="1" customWidth="1"/>
    <col min="32" max="32" width="4" style="31" customWidth="1"/>
    <col min="33" max="33" width="16.54296875" style="31" bestFit="1" customWidth="1"/>
    <col min="34" max="34" width="16.7265625" style="31" hidden="1" customWidth="1"/>
    <col min="35" max="35" width="13.1796875" style="31" hidden="1" customWidth="1"/>
    <col min="36" max="36" width="11.54296875" style="31" hidden="1" customWidth="1"/>
    <col min="37" max="37" width="10.54296875" style="31" hidden="1" customWidth="1"/>
    <col min="38" max="38" width="13.453125" style="31" hidden="1" customWidth="1"/>
    <col min="39" max="39" width="12.453125" style="31" hidden="1" customWidth="1"/>
    <col min="40" max="41" width="10.54296875" style="31" hidden="1" customWidth="1"/>
    <col min="42" max="42" width="15.7265625" style="31" customWidth="1"/>
    <col min="43" max="44" width="10.54296875" style="31" customWidth="1"/>
    <col min="45" max="45" width="19" style="31" hidden="1" customWidth="1"/>
    <col min="46" max="46" width="24.26953125" style="52" hidden="1" customWidth="1"/>
    <col min="47" max="47" width="21.453125" style="52" hidden="1" customWidth="1"/>
    <col min="48" max="48" width="15.54296875" style="31" hidden="1" customWidth="1"/>
    <col min="49" max="49" width="15.453125" style="52" customWidth="1"/>
    <col min="50" max="50" width="20.453125" style="52" customWidth="1"/>
    <col min="51" max="53" width="10.54296875" style="31" hidden="1" customWidth="1"/>
    <col min="54" max="54" width="12.54296875" style="31" hidden="1" customWidth="1"/>
    <col min="55" max="55" width="4.54296875" style="31" hidden="1" customWidth="1"/>
    <col min="56" max="56" width="10.54296875" style="31" hidden="1" customWidth="1"/>
    <col min="57" max="61" width="9.453125" style="31" hidden="1" customWidth="1"/>
    <col min="62" max="62" width="10.54296875" style="31" hidden="1" customWidth="1"/>
    <col min="63" max="63" width="16.54296875" style="31" hidden="1" customWidth="1"/>
    <col min="64" max="64" width="9.453125" style="31" hidden="1" customWidth="1"/>
    <col min="65" max="65" width="10" style="31" hidden="1" customWidth="1"/>
    <col min="66" max="66" width="9.453125" style="31" hidden="1" customWidth="1"/>
    <col min="67" max="67" width="12.54296875" style="31" hidden="1" customWidth="1"/>
    <col min="68" max="68" width="9.453125" style="31" hidden="1" customWidth="1"/>
    <col min="69" max="69" width="4.54296875" style="31" hidden="1" customWidth="1"/>
    <col min="70" max="70" width="15.54296875" style="31" hidden="1" customWidth="1"/>
    <col min="71" max="76" width="9.453125" style="31" hidden="1" customWidth="1"/>
    <col min="77" max="77" width="10.54296875" style="31" hidden="1" customWidth="1"/>
    <col min="78" max="79" width="9.453125" style="31" hidden="1" customWidth="1"/>
    <col min="80" max="80" width="18.54296875" style="31" hidden="1" customWidth="1"/>
    <col min="81" max="81" width="17.54296875" style="31" hidden="1" customWidth="1"/>
    <col min="82" max="82" width="14.54296875" style="31" hidden="1" customWidth="1"/>
    <col min="83" max="83" width="18.54296875" style="31" hidden="1" customWidth="1"/>
    <col min="84" max="84" width="5.453125" style="31" hidden="1" customWidth="1"/>
    <col min="85" max="85" width="18.54296875" style="31" hidden="1" customWidth="1"/>
    <col min="86" max="86" width="22.453125" style="31" hidden="1" customWidth="1"/>
    <col min="87" max="89" width="13" style="31" hidden="1" customWidth="1"/>
    <col min="90" max="90" width="17.453125" style="31" hidden="1" customWidth="1"/>
    <col min="91" max="91" width="15.453125" style="31" hidden="1" customWidth="1"/>
    <col min="92" max="93" width="8.54296875" style="31" hidden="1" customWidth="1"/>
    <col min="94" max="94" width="18.453125" style="31" hidden="1" customWidth="1"/>
    <col min="95" max="16384" width="9.453125" style="31"/>
  </cols>
  <sheetData>
    <row r="1" spans="1:94" s="8" customFormat="1" ht="39.75" customHeight="1" thickBot="1" x14ac:dyDescent="0.45">
      <c r="A1" s="275" t="s">
        <v>31</v>
      </c>
      <c r="B1" s="275" t="s">
        <v>232</v>
      </c>
      <c r="C1" s="291"/>
      <c r="D1" s="278" t="s">
        <v>208</v>
      </c>
      <c r="E1" s="279"/>
      <c r="F1" s="279"/>
      <c r="G1" s="279"/>
      <c r="H1" s="279"/>
      <c r="I1" s="279"/>
      <c r="J1" s="279"/>
      <c r="K1" s="279"/>
      <c r="L1" s="279"/>
      <c r="M1" s="6"/>
      <c r="N1" s="302" t="s">
        <v>208</v>
      </c>
      <c r="O1" s="303"/>
      <c r="P1" s="303"/>
      <c r="Q1" s="303"/>
      <c r="R1" s="303"/>
      <c r="S1" s="303"/>
      <c r="T1" s="303"/>
      <c r="U1" s="303"/>
      <c r="V1" s="303"/>
      <c r="W1" s="303"/>
      <c r="X1" s="303"/>
      <c r="Y1" s="303"/>
      <c r="Z1" s="303"/>
      <c r="AA1" s="303"/>
      <c r="AB1" s="303"/>
      <c r="AC1" s="303"/>
      <c r="AD1" s="303"/>
      <c r="AE1" s="303"/>
      <c r="AF1" s="7"/>
      <c r="AG1" s="304" t="s">
        <v>208</v>
      </c>
      <c r="AH1" s="304"/>
      <c r="AI1" s="304"/>
      <c r="AJ1" s="304"/>
      <c r="AK1" s="304"/>
      <c r="AL1" s="304"/>
      <c r="AM1" s="304"/>
      <c r="AN1" s="304"/>
      <c r="AO1" s="304"/>
      <c r="AP1" s="304"/>
      <c r="AQ1" s="304"/>
      <c r="AR1" s="304"/>
      <c r="AS1" s="304"/>
      <c r="AT1" s="304"/>
      <c r="AU1" s="304"/>
      <c r="AV1" s="304"/>
      <c r="AW1" s="304"/>
      <c r="AX1" s="304"/>
      <c r="AY1" s="305"/>
      <c r="AZ1" s="305"/>
      <c r="BA1" s="305"/>
      <c r="BB1" s="305"/>
      <c r="BC1" s="348" t="s">
        <v>33</v>
      </c>
      <c r="BD1" s="350" t="s">
        <v>32</v>
      </c>
      <c r="BE1" s="351"/>
      <c r="BF1" s="351"/>
      <c r="BG1" s="351"/>
      <c r="BH1" s="351"/>
      <c r="BI1" s="351"/>
      <c r="BJ1" s="351"/>
      <c r="BK1" s="351"/>
      <c r="BL1" s="351"/>
      <c r="BM1" s="351"/>
      <c r="BN1" s="351"/>
      <c r="BO1" s="351"/>
      <c r="BP1" s="351"/>
      <c r="BQ1" s="92"/>
      <c r="BR1" s="292" t="s">
        <v>32</v>
      </c>
      <c r="BS1" s="292"/>
      <c r="BT1" s="292"/>
      <c r="BU1" s="292"/>
      <c r="BV1" s="292"/>
      <c r="BW1" s="292"/>
      <c r="BX1" s="292"/>
      <c r="BY1" s="292"/>
      <c r="BZ1" s="292"/>
      <c r="CA1" s="292"/>
      <c r="CB1" s="292"/>
      <c r="CC1" s="292"/>
      <c r="CD1" s="292"/>
      <c r="CE1" s="292"/>
      <c r="CF1" s="93"/>
      <c r="CG1" s="94" t="s">
        <v>34</v>
      </c>
      <c r="CH1" s="95"/>
      <c r="CI1" s="95"/>
      <c r="CJ1" s="95"/>
      <c r="CK1" s="95"/>
      <c r="CL1" s="95"/>
      <c r="CM1" s="95"/>
      <c r="CN1" s="95"/>
      <c r="CO1" s="95"/>
      <c r="CP1" s="96"/>
    </row>
    <row r="2" spans="1:94" s="8" customFormat="1" ht="35.25" customHeight="1" thickBot="1" x14ac:dyDescent="0.4">
      <c r="A2" s="276"/>
      <c r="B2" s="276"/>
      <c r="C2" s="291"/>
      <c r="D2" s="293" t="s">
        <v>210</v>
      </c>
      <c r="E2" s="294"/>
      <c r="F2" s="294"/>
      <c r="G2" s="294"/>
      <c r="H2" s="294"/>
      <c r="I2" s="294"/>
      <c r="J2" s="294"/>
      <c r="K2" s="294"/>
      <c r="L2" s="294"/>
      <c r="M2" s="9"/>
      <c r="N2" s="295" t="s">
        <v>211</v>
      </c>
      <c r="O2" s="296"/>
      <c r="P2" s="296"/>
      <c r="Q2" s="296"/>
      <c r="R2" s="296"/>
      <c r="S2" s="296"/>
      <c r="T2" s="296"/>
      <c r="U2" s="296"/>
      <c r="V2" s="296"/>
      <c r="W2" s="296"/>
      <c r="X2" s="296"/>
      <c r="Y2" s="296"/>
      <c r="Z2" s="296"/>
      <c r="AA2" s="296"/>
      <c r="AB2" s="296"/>
      <c r="AC2" s="296"/>
      <c r="AD2" s="296"/>
      <c r="AE2" s="296"/>
      <c r="AF2" s="7"/>
      <c r="AG2" s="297" t="s">
        <v>22</v>
      </c>
      <c r="AH2" s="297"/>
      <c r="AI2" s="297"/>
      <c r="AJ2" s="297"/>
      <c r="AK2" s="297"/>
      <c r="AL2" s="297"/>
      <c r="AM2" s="297"/>
      <c r="AN2" s="297"/>
      <c r="AO2" s="297"/>
      <c r="AP2" s="297"/>
      <c r="AQ2" s="297"/>
      <c r="AR2" s="297"/>
      <c r="AS2" s="297"/>
      <c r="AT2" s="297"/>
      <c r="AU2" s="297"/>
      <c r="AV2" s="297"/>
      <c r="AW2" s="297"/>
      <c r="AX2" s="297"/>
      <c r="AY2" s="298"/>
      <c r="AZ2" s="298"/>
      <c r="BA2" s="298"/>
      <c r="BB2" s="298"/>
      <c r="BC2" s="349"/>
      <c r="BD2" s="299" t="s">
        <v>35</v>
      </c>
      <c r="BE2" s="300"/>
      <c r="BF2" s="300"/>
      <c r="BG2" s="300"/>
      <c r="BH2" s="300"/>
      <c r="BI2" s="300"/>
      <c r="BJ2" s="300"/>
      <c r="BK2" s="300"/>
      <c r="BL2" s="300"/>
      <c r="BM2" s="300"/>
      <c r="BN2" s="300"/>
      <c r="BO2" s="300"/>
      <c r="BP2" s="300"/>
      <c r="BQ2" s="92"/>
      <c r="BR2" s="301" t="s">
        <v>36</v>
      </c>
      <c r="BS2" s="301"/>
      <c r="BT2" s="301"/>
      <c r="BU2" s="301"/>
      <c r="BV2" s="301"/>
      <c r="BW2" s="301"/>
      <c r="BX2" s="301"/>
      <c r="BY2" s="301"/>
      <c r="BZ2" s="301"/>
      <c r="CA2" s="301"/>
      <c r="CB2" s="301"/>
      <c r="CC2" s="301"/>
      <c r="CD2" s="301"/>
      <c r="CE2" s="301"/>
      <c r="CF2" s="93"/>
      <c r="CG2" s="97"/>
      <c r="CH2" s="98"/>
      <c r="CI2" s="98"/>
      <c r="CJ2" s="98"/>
      <c r="CK2" s="98"/>
      <c r="CL2" s="98"/>
      <c r="CM2" s="98"/>
      <c r="CN2" s="98"/>
      <c r="CO2" s="98"/>
      <c r="CP2" s="99"/>
    </row>
    <row r="3" spans="1:94" s="12" customFormat="1" ht="82.5" customHeight="1" thickBot="1" x14ac:dyDescent="0.35">
      <c r="A3" s="276"/>
      <c r="B3" s="276"/>
      <c r="C3" s="291"/>
      <c r="D3" s="274" t="s">
        <v>287</v>
      </c>
      <c r="E3" s="272"/>
      <c r="F3" s="273"/>
      <c r="G3" s="274" t="s">
        <v>285</v>
      </c>
      <c r="H3" s="272"/>
      <c r="I3" s="273"/>
      <c r="J3" s="280" t="s">
        <v>38</v>
      </c>
      <c r="K3" s="283" t="s">
        <v>39</v>
      </c>
      <c r="L3" s="287" t="s">
        <v>40</v>
      </c>
      <c r="M3" s="10"/>
      <c r="N3" s="271" t="s">
        <v>108</v>
      </c>
      <c r="O3" s="272"/>
      <c r="P3" s="273"/>
      <c r="Q3" s="394" t="s">
        <v>286</v>
      </c>
      <c r="R3" s="271"/>
      <c r="S3" s="395"/>
      <c r="T3" s="219" t="s">
        <v>236</v>
      </c>
      <c r="U3" s="219" t="s">
        <v>42</v>
      </c>
      <c r="V3" s="280" t="s">
        <v>212</v>
      </c>
      <c r="W3" s="280" t="s">
        <v>43</v>
      </c>
      <c r="X3" s="280" t="s">
        <v>224</v>
      </c>
      <c r="Y3" s="308" t="s">
        <v>223</v>
      </c>
      <c r="Z3" s="309"/>
      <c r="AA3" s="310"/>
      <c r="AB3" s="280" t="s">
        <v>44</v>
      </c>
      <c r="AC3" s="280" t="s">
        <v>45</v>
      </c>
      <c r="AD3" s="280" t="s">
        <v>46</v>
      </c>
      <c r="AE3" s="287" t="s">
        <v>47</v>
      </c>
      <c r="AF3" s="10"/>
      <c r="AG3" s="388" t="s">
        <v>231</v>
      </c>
      <c r="AH3" s="391" t="s">
        <v>48</v>
      </c>
      <c r="AI3" s="313" t="s">
        <v>49</v>
      </c>
      <c r="AJ3" s="313"/>
      <c r="AK3" s="313"/>
      <c r="AL3" s="313"/>
      <c r="AM3" s="313"/>
      <c r="AN3" s="313"/>
      <c r="AO3" s="313"/>
      <c r="AP3" s="313" t="s">
        <v>0</v>
      </c>
      <c r="AQ3" s="313"/>
      <c r="AR3" s="313"/>
      <c r="AS3" s="226" t="s">
        <v>50</v>
      </c>
      <c r="AT3" s="227" t="s">
        <v>216</v>
      </c>
      <c r="AU3" s="227" t="s">
        <v>218</v>
      </c>
      <c r="AV3" s="314" t="s">
        <v>52</v>
      </c>
      <c r="AW3" s="317" t="s">
        <v>230</v>
      </c>
      <c r="AX3" s="320" t="s">
        <v>235</v>
      </c>
      <c r="AY3" s="323" t="s">
        <v>55</v>
      </c>
      <c r="AZ3" s="335" t="s">
        <v>56</v>
      </c>
      <c r="BA3" s="335" t="s">
        <v>57</v>
      </c>
      <c r="BB3" s="338" t="s">
        <v>58</v>
      </c>
      <c r="BC3" s="349"/>
      <c r="BD3" s="341" t="s">
        <v>41</v>
      </c>
      <c r="BE3" s="342"/>
      <c r="BF3" s="343"/>
      <c r="BG3" s="341" t="s">
        <v>37</v>
      </c>
      <c r="BH3" s="342"/>
      <c r="BI3" s="343"/>
      <c r="BJ3" s="326" t="s">
        <v>59</v>
      </c>
      <c r="BK3" s="326" t="s">
        <v>60</v>
      </c>
      <c r="BL3" s="326" t="s">
        <v>43</v>
      </c>
      <c r="BM3" s="326" t="s">
        <v>61</v>
      </c>
      <c r="BN3" s="326" t="s">
        <v>62</v>
      </c>
      <c r="BO3" s="326" t="s">
        <v>46</v>
      </c>
      <c r="BP3" s="329" t="s">
        <v>47</v>
      </c>
      <c r="BQ3" s="92"/>
      <c r="BR3" s="332" t="s">
        <v>63</v>
      </c>
      <c r="BS3" s="363" t="s">
        <v>64</v>
      </c>
      <c r="BT3" s="364"/>
      <c r="BU3" s="365"/>
      <c r="BV3" s="363" t="s">
        <v>65</v>
      </c>
      <c r="BW3" s="364"/>
      <c r="BX3" s="365"/>
      <c r="BY3" s="366" t="s">
        <v>66</v>
      </c>
      <c r="BZ3" s="366"/>
      <c r="CA3" s="366"/>
      <c r="CB3" s="100" t="s">
        <v>50</v>
      </c>
      <c r="CC3" s="101" t="s">
        <v>51</v>
      </c>
      <c r="CD3" s="355" t="s">
        <v>53</v>
      </c>
      <c r="CE3" s="358" t="s">
        <v>54</v>
      </c>
      <c r="CF3" s="102"/>
      <c r="CG3" s="103" t="s">
        <v>67</v>
      </c>
      <c r="CH3" s="104" t="s">
        <v>68</v>
      </c>
      <c r="CI3" s="367" t="s">
        <v>69</v>
      </c>
      <c r="CJ3" s="368"/>
      <c r="CK3" s="369"/>
      <c r="CL3" s="352" t="s">
        <v>70</v>
      </c>
      <c r="CM3" s="355" t="s">
        <v>53</v>
      </c>
      <c r="CN3" s="105" t="s">
        <v>71</v>
      </c>
      <c r="CO3" s="105" t="s">
        <v>72</v>
      </c>
      <c r="CP3" s="358" t="s">
        <v>73</v>
      </c>
    </row>
    <row r="4" spans="1:94" s="12" customFormat="1" ht="28.5" thickBot="1" x14ac:dyDescent="0.35">
      <c r="A4" s="276"/>
      <c r="B4" s="276"/>
      <c r="C4" s="291"/>
      <c r="D4" s="214"/>
      <c r="E4" s="215"/>
      <c r="F4" s="216"/>
      <c r="G4" s="214"/>
      <c r="H4" s="215"/>
      <c r="I4" s="216"/>
      <c r="J4" s="281"/>
      <c r="K4" s="284"/>
      <c r="L4" s="288"/>
      <c r="M4" s="10"/>
      <c r="N4" s="220"/>
      <c r="O4" s="215"/>
      <c r="P4" s="221"/>
      <c r="Q4" s="220"/>
      <c r="R4" s="215"/>
      <c r="S4" s="221"/>
      <c r="T4" s="306" t="s">
        <v>74</v>
      </c>
      <c r="U4" s="306" t="s">
        <v>75</v>
      </c>
      <c r="V4" s="306"/>
      <c r="W4" s="306"/>
      <c r="X4" s="306"/>
      <c r="Y4" s="222"/>
      <c r="Z4" s="223"/>
      <c r="AA4" s="224"/>
      <c r="AB4" s="306"/>
      <c r="AC4" s="306"/>
      <c r="AD4" s="306"/>
      <c r="AE4" s="288"/>
      <c r="AF4" s="10"/>
      <c r="AG4" s="389"/>
      <c r="AH4" s="392"/>
      <c r="AI4" s="313" t="s">
        <v>28</v>
      </c>
      <c r="AJ4" s="313"/>
      <c r="AK4" s="313"/>
      <c r="AL4" s="228" t="s">
        <v>76</v>
      </c>
      <c r="AM4" s="313" t="s">
        <v>77</v>
      </c>
      <c r="AN4" s="313"/>
      <c r="AO4" s="313"/>
      <c r="AP4" s="313" t="s">
        <v>1</v>
      </c>
      <c r="AQ4" s="313"/>
      <c r="AR4" s="313"/>
      <c r="AS4" s="313" t="s">
        <v>1</v>
      </c>
      <c r="AT4" s="335" t="s">
        <v>1</v>
      </c>
      <c r="AU4" s="320" t="s">
        <v>1</v>
      </c>
      <c r="AV4" s="315"/>
      <c r="AW4" s="318"/>
      <c r="AX4" s="321"/>
      <c r="AY4" s="324"/>
      <c r="AZ4" s="336"/>
      <c r="BA4" s="336"/>
      <c r="BB4" s="339"/>
      <c r="BC4" s="349"/>
      <c r="BD4" s="106"/>
      <c r="BE4" s="107"/>
      <c r="BF4" s="108"/>
      <c r="BG4" s="106"/>
      <c r="BH4" s="107"/>
      <c r="BI4" s="108"/>
      <c r="BJ4" s="327"/>
      <c r="BK4" s="327"/>
      <c r="BL4" s="327"/>
      <c r="BM4" s="327"/>
      <c r="BN4" s="327"/>
      <c r="BO4" s="327"/>
      <c r="BP4" s="330"/>
      <c r="BQ4" s="92"/>
      <c r="BR4" s="333"/>
      <c r="BS4" s="366" t="s">
        <v>28</v>
      </c>
      <c r="BT4" s="366"/>
      <c r="BU4" s="366"/>
      <c r="BV4" s="366" t="s">
        <v>78</v>
      </c>
      <c r="BW4" s="366"/>
      <c r="BX4" s="366"/>
      <c r="BY4" s="366" t="s">
        <v>1</v>
      </c>
      <c r="BZ4" s="366"/>
      <c r="CA4" s="366"/>
      <c r="CB4" s="366" t="s">
        <v>1</v>
      </c>
      <c r="CC4" s="376" t="s">
        <v>1</v>
      </c>
      <c r="CD4" s="356"/>
      <c r="CE4" s="359"/>
      <c r="CF4" s="102"/>
      <c r="CG4" s="366" t="s">
        <v>79</v>
      </c>
      <c r="CH4" s="363" t="s">
        <v>80</v>
      </c>
      <c r="CI4" s="370"/>
      <c r="CJ4" s="371"/>
      <c r="CK4" s="372"/>
      <c r="CL4" s="353"/>
      <c r="CM4" s="356"/>
      <c r="CN4" s="109" t="s">
        <v>81</v>
      </c>
      <c r="CO4" s="109"/>
      <c r="CP4" s="359"/>
    </row>
    <row r="5" spans="1:94" s="12" customFormat="1" ht="13.5" customHeight="1" thickBot="1" x14ac:dyDescent="0.35">
      <c r="A5" s="276"/>
      <c r="B5" s="276"/>
      <c r="C5" s="291"/>
      <c r="D5" s="379" t="s">
        <v>23</v>
      </c>
      <c r="E5" s="381" t="s">
        <v>24</v>
      </c>
      <c r="F5" s="311" t="s">
        <v>25</v>
      </c>
      <c r="G5" s="379" t="s">
        <v>23</v>
      </c>
      <c r="H5" s="381" t="s">
        <v>24</v>
      </c>
      <c r="I5" s="311" t="s">
        <v>25</v>
      </c>
      <c r="J5" s="281"/>
      <c r="K5" s="285"/>
      <c r="L5" s="289"/>
      <c r="M5" s="13"/>
      <c r="N5" s="381" t="s">
        <v>23</v>
      </c>
      <c r="O5" s="381" t="s">
        <v>24</v>
      </c>
      <c r="P5" s="311" t="s">
        <v>25</v>
      </c>
      <c r="Q5" s="384" t="s">
        <v>23</v>
      </c>
      <c r="R5" s="381" t="s">
        <v>24</v>
      </c>
      <c r="S5" s="311" t="s">
        <v>25</v>
      </c>
      <c r="T5" s="361"/>
      <c r="U5" s="361"/>
      <c r="V5" s="306"/>
      <c r="W5" s="306"/>
      <c r="X5" s="306"/>
      <c r="Y5" s="384" t="s">
        <v>23</v>
      </c>
      <c r="Z5" s="217"/>
      <c r="AA5" s="311" t="s">
        <v>25</v>
      </c>
      <c r="AB5" s="306"/>
      <c r="AC5" s="306"/>
      <c r="AD5" s="306"/>
      <c r="AE5" s="288"/>
      <c r="AF5" s="10"/>
      <c r="AG5" s="389"/>
      <c r="AH5" s="392"/>
      <c r="AI5" s="313"/>
      <c r="AJ5" s="313"/>
      <c r="AK5" s="313"/>
      <c r="AL5" s="229" t="s">
        <v>82</v>
      </c>
      <c r="AM5" s="313"/>
      <c r="AN5" s="313"/>
      <c r="AO5" s="313"/>
      <c r="AP5" s="313"/>
      <c r="AQ5" s="313"/>
      <c r="AR5" s="313"/>
      <c r="AS5" s="313"/>
      <c r="AT5" s="336"/>
      <c r="AU5" s="321"/>
      <c r="AV5" s="315"/>
      <c r="AW5" s="318"/>
      <c r="AX5" s="321"/>
      <c r="AY5" s="324"/>
      <c r="AZ5" s="336"/>
      <c r="BA5" s="336"/>
      <c r="BB5" s="339"/>
      <c r="BC5" s="349"/>
      <c r="BD5" s="344" t="s">
        <v>23</v>
      </c>
      <c r="BE5" s="344" t="s">
        <v>24</v>
      </c>
      <c r="BF5" s="346" t="s">
        <v>25</v>
      </c>
      <c r="BG5" s="344" t="s">
        <v>23</v>
      </c>
      <c r="BH5" s="344" t="s">
        <v>24</v>
      </c>
      <c r="BI5" s="346" t="s">
        <v>25</v>
      </c>
      <c r="BJ5" s="327"/>
      <c r="BK5" s="327"/>
      <c r="BL5" s="327"/>
      <c r="BM5" s="327"/>
      <c r="BN5" s="327"/>
      <c r="BO5" s="327"/>
      <c r="BP5" s="330"/>
      <c r="BQ5" s="92"/>
      <c r="BR5" s="333"/>
      <c r="BS5" s="366"/>
      <c r="BT5" s="366"/>
      <c r="BU5" s="366"/>
      <c r="BV5" s="366"/>
      <c r="BW5" s="366"/>
      <c r="BX5" s="366"/>
      <c r="BY5" s="366"/>
      <c r="BZ5" s="366"/>
      <c r="CA5" s="366"/>
      <c r="CB5" s="366"/>
      <c r="CC5" s="377"/>
      <c r="CD5" s="356"/>
      <c r="CE5" s="359"/>
      <c r="CF5" s="102"/>
      <c r="CG5" s="366"/>
      <c r="CH5" s="363"/>
      <c r="CI5" s="373"/>
      <c r="CJ5" s="374"/>
      <c r="CK5" s="375"/>
      <c r="CL5" s="353"/>
      <c r="CM5" s="356"/>
      <c r="CN5" s="109"/>
      <c r="CO5" s="109"/>
      <c r="CP5" s="359"/>
    </row>
    <row r="6" spans="1:94" s="12" customFormat="1" ht="24.75" customHeight="1" thickBot="1" x14ac:dyDescent="0.35">
      <c r="A6" s="277"/>
      <c r="B6" s="277"/>
      <c r="C6" s="291"/>
      <c r="D6" s="380"/>
      <c r="E6" s="382"/>
      <c r="F6" s="383"/>
      <c r="G6" s="380"/>
      <c r="H6" s="382"/>
      <c r="I6" s="383"/>
      <c r="J6" s="282"/>
      <c r="K6" s="286"/>
      <c r="L6" s="290"/>
      <c r="M6" s="11"/>
      <c r="N6" s="382"/>
      <c r="O6" s="382"/>
      <c r="P6" s="383"/>
      <c r="Q6" s="385"/>
      <c r="R6" s="382"/>
      <c r="S6" s="383"/>
      <c r="T6" s="362"/>
      <c r="U6" s="362"/>
      <c r="V6" s="307"/>
      <c r="W6" s="307"/>
      <c r="X6" s="307"/>
      <c r="Y6" s="386"/>
      <c r="Z6" s="218" t="s">
        <v>24</v>
      </c>
      <c r="AA6" s="312"/>
      <c r="AB6" s="307"/>
      <c r="AC6" s="307"/>
      <c r="AD6" s="307"/>
      <c r="AE6" s="387"/>
      <c r="AF6" s="10"/>
      <c r="AG6" s="390"/>
      <c r="AH6" s="393"/>
      <c r="AI6" s="225" t="s">
        <v>23</v>
      </c>
      <c r="AJ6" s="225" t="s">
        <v>24</v>
      </c>
      <c r="AK6" s="225" t="s">
        <v>25</v>
      </c>
      <c r="AL6" s="225" t="s">
        <v>83</v>
      </c>
      <c r="AM6" s="225" t="s">
        <v>23</v>
      </c>
      <c r="AN6" s="225" t="s">
        <v>24</v>
      </c>
      <c r="AO6" s="225" t="s">
        <v>25</v>
      </c>
      <c r="AP6" s="225" t="s">
        <v>23</v>
      </c>
      <c r="AQ6" s="225" t="s">
        <v>24</v>
      </c>
      <c r="AR6" s="225" t="s">
        <v>25</v>
      </c>
      <c r="AS6" s="313"/>
      <c r="AT6" s="337"/>
      <c r="AU6" s="322"/>
      <c r="AV6" s="316"/>
      <c r="AW6" s="319"/>
      <c r="AX6" s="322"/>
      <c r="AY6" s="325"/>
      <c r="AZ6" s="337"/>
      <c r="BA6" s="337"/>
      <c r="BB6" s="340"/>
      <c r="BC6" s="349"/>
      <c r="BD6" s="345"/>
      <c r="BE6" s="345"/>
      <c r="BF6" s="347"/>
      <c r="BG6" s="345"/>
      <c r="BH6" s="345"/>
      <c r="BI6" s="347"/>
      <c r="BJ6" s="328"/>
      <c r="BK6" s="328"/>
      <c r="BL6" s="328"/>
      <c r="BM6" s="328"/>
      <c r="BN6" s="328"/>
      <c r="BO6" s="328"/>
      <c r="BP6" s="331"/>
      <c r="BQ6" s="92"/>
      <c r="BR6" s="334"/>
      <c r="BS6" s="103" t="s">
        <v>23</v>
      </c>
      <c r="BT6" s="103" t="s">
        <v>24</v>
      </c>
      <c r="BU6" s="103" t="s">
        <v>25</v>
      </c>
      <c r="BV6" s="103" t="s">
        <v>23</v>
      </c>
      <c r="BW6" s="103" t="s">
        <v>24</v>
      </c>
      <c r="BX6" s="103" t="s">
        <v>25</v>
      </c>
      <c r="BY6" s="103" t="s">
        <v>23</v>
      </c>
      <c r="BZ6" s="103" t="s">
        <v>24</v>
      </c>
      <c r="CA6" s="103" t="s">
        <v>25</v>
      </c>
      <c r="CB6" s="366"/>
      <c r="CC6" s="378"/>
      <c r="CD6" s="357"/>
      <c r="CE6" s="360"/>
      <c r="CF6" s="102"/>
      <c r="CG6" s="366"/>
      <c r="CH6" s="363"/>
      <c r="CI6" s="103" t="s">
        <v>23</v>
      </c>
      <c r="CJ6" s="103" t="s">
        <v>24</v>
      </c>
      <c r="CK6" s="103" t="s">
        <v>25</v>
      </c>
      <c r="CL6" s="354"/>
      <c r="CM6" s="357"/>
      <c r="CN6" s="110"/>
      <c r="CO6" s="110"/>
      <c r="CP6" s="360"/>
    </row>
    <row r="7" spans="1:94" s="24" customFormat="1" ht="14.25" customHeight="1" thickBot="1" x14ac:dyDescent="0.7">
      <c r="A7" s="14"/>
      <c r="B7" s="14"/>
      <c r="C7" s="291"/>
      <c r="D7" s="14"/>
      <c r="E7" s="14"/>
      <c r="F7" s="14"/>
      <c r="G7" s="15"/>
      <c r="H7" s="15"/>
      <c r="I7" s="15"/>
      <c r="J7" s="15"/>
      <c r="K7" s="16"/>
      <c r="L7" s="16"/>
      <c r="M7" s="17"/>
      <c r="N7" s="18"/>
      <c r="O7" s="18"/>
      <c r="P7" s="18"/>
      <c r="Q7" s="18"/>
      <c r="R7" s="18"/>
      <c r="S7" s="18"/>
      <c r="T7" s="15"/>
      <c r="U7" s="15"/>
      <c r="V7" s="19"/>
      <c r="W7" s="20"/>
      <c r="X7" s="19"/>
      <c r="Y7" s="18"/>
      <c r="Z7" s="18"/>
      <c r="AA7" s="18"/>
      <c r="AB7" s="21"/>
      <c r="AC7" s="20"/>
      <c r="AD7" s="81"/>
      <c r="AE7" s="81"/>
      <c r="AF7" s="22"/>
      <c r="AG7" s="20"/>
      <c r="AH7" s="81"/>
      <c r="AI7" s="81"/>
      <c r="AJ7" s="81"/>
      <c r="AK7" s="81"/>
      <c r="AL7" s="81"/>
      <c r="AM7" s="81"/>
      <c r="AN7" s="81"/>
      <c r="AO7" s="81"/>
      <c r="AP7" s="20"/>
      <c r="AQ7" s="20"/>
      <c r="AR7" s="20"/>
      <c r="AS7" s="20"/>
      <c r="AT7" s="23"/>
      <c r="AU7" s="23"/>
      <c r="AV7" s="81"/>
      <c r="AW7" s="23"/>
      <c r="AX7" s="23"/>
      <c r="AY7" s="91"/>
      <c r="AZ7" s="91"/>
      <c r="BA7" s="91"/>
      <c r="BB7" s="91"/>
      <c r="BC7" s="349"/>
      <c r="BD7" s="111"/>
      <c r="BE7" s="111"/>
      <c r="BF7" s="111"/>
      <c r="BG7" s="111"/>
      <c r="BH7" s="111"/>
      <c r="BI7" s="111"/>
      <c r="BJ7" s="111"/>
      <c r="BK7" s="111"/>
      <c r="BL7" s="111"/>
      <c r="BM7" s="111"/>
      <c r="BN7" s="111"/>
      <c r="BO7" s="111"/>
      <c r="BP7" s="111"/>
      <c r="BQ7" s="92"/>
      <c r="BR7" s="111"/>
      <c r="BS7" s="111"/>
      <c r="BT7" s="111"/>
      <c r="BU7" s="111"/>
      <c r="BV7" s="111"/>
      <c r="BW7" s="111"/>
      <c r="BX7" s="111"/>
      <c r="BY7" s="111"/>
      <c r="BZ7" s="111"/>
      <c r="CA7" s="111"/>
      <c r="CB7" s="111"/>
      <c r="CC7" s="111"/>
      <c r="CD7" s="111"/>
      <c r="CE7" s="111"/>
      <c r="CF7" s="112"/>
      <c r="CG7" s="111"/>
      <c r="CH7" s="111"/>
      <c r="CI7" s="111"/>
      <c r="CJ7" s="111"/>
      <c r="CK7" s="111"/>
      <c r="CL7" s="111"/>
      <c r="CM7" s="111"/>
      <c r="CN7" s="111"/>
      <c r="CO7" s="111"/>
      <c r="CP7" s="111"/>
    </row>
    <row r="8" spans="1:94" s="24" customFormat="1" ht="36.75" customHeight="1" thickBot="1" x14ac:dyDescent="0.7">
      <c r="A8" s="25" t="s">
        <v>84</v>
      </c>
      <c r="B8" s="25" t="s">
        <v>84</v>
      </c>
      <c r="C8" s="291"/>
      <c r="D8" s="25" t="s">
        <v>84</v>
      </c>
      <c r="E8" s="25" t="s">
        <v>84</v>
      </c>
      <c r="F8" s="25" t="s">
        <v>84</v>
      </c>
      <c r="G8" s="25" t="s">
        <v>84</v>
      </c>
      <c r="H8" s="25" t="s">
        <v>84</v>
      </c>
      <c r="I8" s="25" t="s">
        <v>84</v>
      </c>
      <c r="J8" s="25" t="s">
        <v>84</v>
      </c>
      <c r="K8" s="25" t="s">
        <v>84</v>
      </c>
      <c r="L8" s="25" t="s">
        <v>84</v>
      </c>
      <c r="M8" s="17"/>
      <c r="N8" s="25" t="s">
        <v>84</v>
      </c>
      <c r="O8" s="25" t="s">
        <v>84</v>
      </c>
      <c r="P8" s="25" t="s">
        <v>84</v>
      </c>
      <c r="Q8" s="25" t="s">
        <v>84</v>
      </c>
      <c r="R8" s="25" t="s">
        <v>84</v>
      </c>
      <c r="S8" s="25" t="s">
        <v>84</v>
      </c>
      <c r="T8" s="25" t="s">
        <v>84</v>
      </c>
      <c r="U8" s="25" t="s">
        <v>84</v>
      </c>
      <c r="V8" s="25" t="s">
        <v>84</v>
      </c>
      <c r="W8" s="25" t="s">
        <v>84</v>
      </c>
      <c r="X8" s="25" t="s">
        <v>84</v>
      </c>
      <c r="Y8" s="25" t="s">
        <v>84</v>
      </c>
      <c r="Z8" s="25" t="s">
        <v>84</v>
      </c>
      <c r="AA8" s="25" t="s">
        <v>84</v>
      </c>
      <c r="AB8" s="25" t="s">
        <v>84</v>
      </c>
      <c r="AC8" s="25" t="s">
        <v>84</v>
      </c>
      <c r="AD8" s="90" t="s">
        <v>85</v>
      </c>
      <c r="AE8" s="90" t="s">
        <v>85</v>
      </c>
      <c r="AF8" s="22"/>
      <c r="AG8" s="25" t="s">
        <v>84</v>
      </c>
      <c r="AH8" s="90" t="s">
        <v>85</v>
      </c>
      <c r="AI8" s="90" t="s">
        <v>85</v>
      </c>
      <c r="AJ8" s="90" t="s">
        <v>85</v>
      </c>
      <c r="AK8" s="90" t="s">
        <v>85</v>
      </c>
      <c r="AL8" s="90" t="s">
        <v>85</v>
      </c>
      <c r="AM8" s="90" t="s">
        <v>85</v>
      </c>
      <c r="AN8" s="90" t="s">
        <v>85</v>
      </c>
      <c r="AO8" s="90" t="s">
        <v>85</v>
      </c>
      <c r="AP8" s="26" t="s">
        <v>85</v>
      </c>
      <c r="AQ8" s="26" t="s">
        <v>85</v>
      </c>
      <c r="AR8" s="26" t="s">
        <v>85</v>
      </c>
      <c r="AS8" s="26" t="s">
        <v>85</v>
      </c>
      <c r="AT8" s="26" t="s">
        <v>85</v>
      </c>
      <c r="AU8" s="26" t="s">
        <v>85</v>
      </c>
      <c r="AV8" s="82" t="s">
        <v>84</v>
      </c>
      <c r="AW8" s="25" t="s">
        <v>84</v>
      </c>
      <c r="AX8" s="26" t="s">
        <v>85</v>
      </c>
      <c r="AY8" s="90" t="s">
        <v>85</v>
      </c>
      <c r="AZ8" s="90" t="s">
        <v>85</v>
      </c>
      <c r="BA8" s="90" t="s">
        <v>85</v>
      </c>
      <c r="BB8" s="90" t="s">
        <v>85</v>
      </c>
      <c r="BC8" s="349"/>
      <c r="BD8" s="113" t="s">
        <v>84</v>
      </c>
      <c r="BE8" s="113" t="s">
        <v>84</v>
      </c>
      <c r="BF8" s="113" t="s">
        <v>84</v>
      </c>
      <c r="BG8" s="113" t="s">
        <v>84</v>
      </c>
      <c r="BH8" s="113" t="s">
        <v>84</v>
      </c>
      <c r="BI8" s="113" t="s">
        <v>84</v>
      </c>
      <c r="BJ8" s="113" t="s">
        <v>84</v>
      </c>
      <c r="BK8" s="113" t="s">
        <v>84</v>
      </c>
      <c r="BL8" s="113" t="s">
        <v>84</v>
      </c>
      <c r="BM8" s="113" t="s">
        <v>84</v>
      </c>
      <c r="BN8" s="114" t="s">
        <v>85</v>
      </c>
      <c r="BO8" s="114" t="s">
        <v>85</v>
      </c>
      <c r="BP8" s="114" t="s">
        <v>85</v>
      </c>
      <c r="BQ8" s="92"/>
      <c r="BR8" s="113" t="s">
        <v>84</v>
      </c>
      <c r="BS8" s="114" t="s">
        <v>85</v>
      </c>
      <c r="BT8" s="114" t="s">
        <v>85</v>
      </c>
      <c r="BU8" s="114" t="s">
        <v>85</v>
      </c>
      <c r="BV8" s="114" t="s">
        <v>85</v>
      </c>
      <c r="BW8" s="114" t="s">
        <v>85</v>
      </c>
      <c r="BX8" s="114" t="s">
        <v>85</v>
      </c>
      <c r="BY8" s="114" t="s">
        <v>85</v>
      </c>
      <c r="BZ8" s="114" t="s">
        <v>85</v>
      </c>
      <c r="CA8" s="114" t="s">
        <v>85</v>
      </c>
      <c r="CB8" s="114" t="s">
        <v>85</v>
      </c>
      <c r="CC8" s="114" t="s">
        <v>85</v>
      </c>
      <c r="CD8" s="113" t="s">
        <v>84</v>
      </c>
      <c r="CE8" s="114" t="s">
        <v>85</v>
      </c>
      <c r="CF8" s="112"/>
      <c r="CG8" s="114" t="s">
        <v>85</v>
      </c>
      <c r="CH8" s="114" t="s">
        <v>85</v>
      </c>
      <c r="CI8" s="114" t="s">
        <v>85</v>
      </c>
      <c r="CJ8" s="114" t="s">
        <v>85</v>
      </c>
      <c r="CK8" s="114" t="s">
        <v>85</v>
      </c>
      <c r="CL8" s="114" t="s">
        <v>85</v>
      </c>
      <c r="CM8" s="113" t="s">
        <v>84</v>
      </c>
      <c r="CN8" s="114" t="s">
        <v>85</v>
      </c>
      <c r="CO8" s="114" t="s">
        <v>85</v>
      </c>
      <c r="CP8" s="114" t="s">
        <v>85</v>
      </c>
    </row>
    <row r="9" spans="1:94" s="29" customFormat="1" ht="14.25" customHeight="1" x14ac:dyDescent="0.3">
      <c r="A9" s="192" t="s">
        <v>209</v>
      </c>
      <c r="B9" s="192" t="s">
        <v>214</v>
      </c>
      <c r="C9" s="74"/>
      <c r="D9" s="193">
        <v>1.76</v>
      </c>
      <c r="E9" s="194">
        <v>0.13</v>
      </c>
      <c r="F9" s="194">
        <v>4.0000000000000001E-3</v>
      </c>
      <c r="G9" s="195">
        <v>3.9E-2</v>
      </c>
      <c r="H9" s="195">
        <v>1E-3</v>
      </c>
      <c r="I9" s="195">
        <v>1E-4</v>
      </c>
      <c r="J9" s="196">
        <v>2014</v>
      </c>
      <c r="K9" s="197">
        <v>35000</v>
      </c>
      <c r="L9" s="198">
        <v>1</v>
      </c>
      <c r="M9" s="27"/>
      <c r="N9" s="193">
        <v>0</v>
      </c>
      <c r="O9" s="194">
        <v>0</v>
      </c>
      <c r="P9" s="194">
        <v>0</v>
      </c>
      <c r="Q9" s="195"/>
      <c r="R9" s="195"/>
      <c r="S9" s="195"/>
      <c r="T9" s="194" t="s">
        <v>26</v>
      </c>
      <c r="U9" s="194" t="s">
        <v>213</v>
      </c>
      <c r="V9" s="199">
        <v>480000</v>
      </c>
      <c r="W9" s="200">
        <v>0.9</v>
      </c>
      <c r="X9" s="201" t="s">
        <v>213</v>
      </c>
      <c r="Y9" s="202">
        <v>0</v>
      </c>
      <c r="Z9" s="202">
        <v>0</v>
      </c>
      <c r="AA9" s="202">
        <v>0</v>
      </c>
      <c r="AB9" s="203">
        <v>2020</v>
      </c>
      <c r="AC9" s="203">
        <v>4</v>
      </c>
      <c r="AD9" s="88">
        <f>ROUND(((AB9-J9)+(AC9/2)),4)</f>
        <v>8</v>
      </c>
      <c r="AE9" s="89">
        <f>ROUND((AC9/2),4)</f>
        <v>2</v>
      </c>
      <c r="AF9" s="28"/>
      <c r="AG9" s="204">
        <v>432000</v>
      </c>
      <c r="AH9" s="205">
        <v>1</v>
      </c>
      <c r="AI9" s="206">
        <f>((G9/10000)*(IF((K9*AD9)&gt;$B$31,$B$31,(K9*AD9))))</f>
        <v>1.0920000000000001</v>
      </c>
      <c r="AJ9" s="206">
        <f>((H9/10000)*(IF((K9*AD9)&gt;$B$31,$B$31,(K9*AD9))))</f>
        <v>2.7999999999999997E-2</v>
      </c>
      <c r="AK9" s="206">
        <f>((I9/10000)*(IF((K9*AD9)&gt;$B$31,$B$31,(K9*AD9))))</f>
        <v>2.8E-3</v>
      </c>
      <c r="AL9" s="207">
        <f>MIN(IF(T9="Y",(IF(U9="HHD",((K9*AE9)+$B$34),IF(U9="MHD",((K9*AE9)+$B$35),IF(U9="LHD",((K9*AE9)+$B$36),(K9*AE9))))),MIN((K9*AE9),AG9)))</f>
        <v>70000</v>
      </c>
      <c r="AM9" s="208">
        <f>((Q9/10000)*AL9)</f>
        <v>0</v>
      </c>
      <c r="AN9" s="208">
        <f>((R9/10000)*AL9)</f>
        <v>0</v>
      </c>
      <c r="AO9" s="208">
        <f t="shared" ref="AO9" si="0">((S9/10000)*AL9)</f>
        <v>0</v>
      </c>
      <c r="AP9" s="208">
        <f>((((D9+AI9)*K9)/907200)-(((N9+AM9)*K9*(1-Y9))/907200))*L9</f>
        <v>0.11003086419753089</v>
      </c>
      <c r="AQ9" s="208">
        <f t="shared" ref="AQ9:AQ10" si="1">((((E9+AJ9)*K9)/907200)-(((O9+AN9)*K9*(1-Z9))/907200))*L9</f>
        <v>6.0956790123456788E-3</v>
      </c>
      <c r="AR9" s="208">
        <f t="shared" ref="AR9:AR10" si="2">((((F9+AK9)*K9)/907200)-(((P9+AO9)*K9*(1-AA9))/907200))*L9</f>
        <v>2.6234567901234574E-4</v>
      </c>
      <c r="AS9" s="209">
        <f>IF(ISERROR((AG9*AH9)/(AP9+AQ9+(20*AR9))/AC9),0,((AG9*AH9)/(AP9+AQ9+(20*AR9))/AC9))</f>
        <v>889815.63890654792</v>
      </c>
      <c r="AT9" s="210">
        <f t="shared" ref="AT9:AT22" si="3">IF(ISERROR(((AP9+AQ9+(20*AR9))*$B$29)/AH9)*AC9,0,((AP9+AQ9+(20*AR9))*$B$29)/AH9)*AC9</f>
        <v>253427.77777777781</v>
      </c>
      <c r="AU9" s="210">
        <f t="shared" ref="AU9:AU22" si="4">IF(ISERROR(((AP9+AQ9+(20*AR9))*$B$30)/AH9)*AC9,0,((AP9+AQ9+(20*AR9))*$B$30)/AH9)*AC9</f>
        <v>0</v>
      </c>
      <c r="AV9" s="211"/>
      <c r="AW9" s="212">
        <v>139309</v>
      </c>
      <c r="AX9" s="213">
        <f>IF(ISERROR((AH9*AW9)/(AP9+AQ9+(20*AR9))/AC9),0,(AH9*AW9)/(AP9+AQ9+(20*AR9))/AC9)</f>
        <v>286942.88620470435</v>
      </c>
      <c r="AY9" s="135">
        <f t="shared" ref="AY9" si="5">((D9+AI9)*K9*L9)/907200</f>
        <v>0.11003086419753089</v>
      </c>
      <c r="AZ9" s="136">
        <f t="shared" ref="AZ9" si="6">(((N9+AM9)*K9*L9)/907200)*(1-Y9)</f>
        <v>0</v>
      </c>
      <c r="BA9" s="136">
        <f t="shared" ref="BA9" si="7">AY9-AZ9</f>
        <v>0.11003086419753089</v>
      </c>
      <c r="BB9" s="137">
        <f t="shared" ref="BB9" si="8">BA9/AY9</f>
        <v>1</v>
      </c>
      <c r="BC9" s="115"/>
      <c r="BD9" s="116"/>
      <c r="BE9" s="117"/>
      <c r="BF9" s="117"/>
      <c r="BG9" s="117"/>
      <c r="BH9" s="117"/>
      <c r="BI9" s="117"/>
      <c r="BJ9" s="118"/>
      <c r="BK9" s="119"/>
      <c r="BL9" s="120"/>
      <c r="BM9" s="121"/>
      <c r="BN9" s="122">
        <f t="shared" ref="BN9:BN22" si="9">IF(ISERROR(ROUND(((((((1+$B$33)^BM9)*$B$33)/(((1+$B$33)^BM9)-1)))),3)),0,ROUND(((((((1+$B$33)^BM9)*$B$33)/(((1+$B$33)^BM9)-1)))),3))</f>
        <v>0</v>
      </c>
      <c r="BO9" s="122">
        <f t="shared" ref="BO9:BO10" si="10">ROUND(((AB9-BJ9)+(BM9/2)),4)</f>
        <v>2020</v>
      </c>
      <c r="BP9" s="123">
        <f t="shared" ref="BP9:BP10" si="11">ROUND((BM9/2),4)</f>
        <v>0</v>
      </c>
      <c r="BQ9" s="124"/>
      <c r="BR9" s="125"/>
      <c r="BS9" s="126">
        <f t="shared" ref="BS9:BS22" si="12">((Q9/10000)*(IF((K9*BO9)&gt;$B$31,$B$31,(K9*BO9))))</f>
        <v>0</v>
      </c>
      <c r="BT9" s="126">
        <f t="shared" ref="BT9:BT22" si="13">((R9/10000)*(IF((K9*BO9)&gt;$B$31,$B$31,(K9*BO9))))</f>
        <v>0</v>
      </c>
      <c r="BU9" s="126">
        <f t="shared" ref="BU9:BU22" si="14">((S9/10000)*(IF((K9*BO9)&gt;$B$31,$B$31,(K9*BO9))))</f>
        <v>0</v>
      </c>
      <c r="BV9" s="126">
        <f t="shared" ref="BV9:BV22" si="15">((K9/10000)*(IF((BG9*BP9)&gt;$B$31,$B$31,(BG9*BP9))))</f>
        <v>0</v>
      </c>
      <c r="BW9" s="126">
        <f t="shared" ref="BW9:BW22" si="16">((K9/10000)*(IF((BH9*BP9)&gt;$B$31,$B$31,(BH9*BP9))))</f>
        <v>0</v>
      </c>
      <c r="BX9" s="126">
        <f t="shared" ref="BX9:BX22" si="17">((K9/10000)*(IF((BI9*BP9)&gt;$B$31,$B$31,(BI9*BP9))))</f>
        <v>0</v>
      </c>
      <c r="BY9" s="126">
        <f t="shared" ref="BY9:BY10" si="18">((((N9+BS9)*K9)/907200)-(((BD9+BV9)*K9)/907200))*L9</f>
        <v>0</v>
      </c>
      <c r="BZ9" s="126">
        <f t="shared" ref="BZ9:BZ10" si="19">((((O9+BT9)*K9)/907200)-(((BE9+BW9)*K9)/907200))*L9</f>
        <v>0</v>
      </c>
      <c r="CA9" s="126">
        <f t="shared" ref="CA9" si="20">((((P9+BU9)*K9)/907200)-(((BF9+BX9)*K9)/907200))*L9</f>
        <v>0</v>
      </c>
      <c r="CB9" s="127">
        <f t="shared" ref="CB9:CB10" si="21">IF(ISERROR((BR9*BN9)/(BY9+BZ9+(20*CA9))),0,((BR9*BN9)/(BY9+BZ9+(20*CA9))))</f>
        <v>0</v>
      </c>
      <c r="CC9" s="128">
        <f t="shared" ref="CC9:CC22" si="22">IF(ISERROR(((BY9+BZ9+(20*CA9))*$B$30)/BN9),0,((BY9+BZ9+(20*CA9))*$B$30)/BN9)</f>
        <v>0</v>
      </c>
      <c r="CD9" s="129"/>
      <c r="CE9" s="130">
        <f t="shared" ref="CE9:CE10" si="23">IF(ISERROR((BN9*CD9)/(BY9+BZ9+(20*CA9))),0,(BN9*CD9)/(BY9+BZ9+(20*CA9)))</f>
        <v>0</v>
      </c>
      <c r="CF9" s="115"/>
      <c r="CG9" s="128">
        <f t="shared" ref="CG9" si="24">IF(AT9&gt;AG9,AG9,AT9)</f>
        <v>253427.77777777781</v>
      </c>
      <c r="CH9" s="128">
        <f t="shared" ref="CH9" si="25">IF(BR9&gt;CC9,CC9,BR9)</f>
        <v>0</v>
      </c>
      <c r="CI9" s="126" t="e">
        <f t="shared" ref="CI9:CI10" si="26">((AC9/BM9)*AP9)+BY9</f>
        <v>#DIV/0!</v>
      </c>
      <c r="CJ9" s="126" t="e">
        <f t="shared" ref="CJ9:CJ10" si="27">((AC9/BM9)*AQ9)+BZ9</f>
        <v>#DIV/0!</v>
      </c>
      <c r="CK9" s="126" t="e">
        <f t="shared" ref="CK9:CK10" si="28">((AC9/BM9)*AR9)+CA9</f>
        <v>#DIV/0!</v>
      </c>
      <c r="CL9" s="131">
        <f t="shared" ref="CL9" si="29">IF((W9*V9)&gt;(CG9+CH9),(CG9+CH9),(W9*V9))</f>
        <v>253427.77777777781</v>
      </c>
      <c r="CM9" s="129"/>
      <c r="CN9" s="132">
        <f t="shared" ref="CN9:CN10" si="30">MAX(AC9,BM9)</f>
        <v>4</v>
      </c>
      <c r="CO9" s="133">
        <f t="shared" ref="CO9:CO22" si="31">IF(ISERROR(ROUND(((((((1+$B$33)^CN9)*$B$33)/(((1+$B$33)^CN9)-1)))),3)),0,ROUND(((((((1+$B$33)^CN9)*$B$33)/(((1+$B$33)^CN9)-1)))),3))</f>
        <v>0.25600000000000001</v>
      </c>
      <c r="CP9" s="134">
        <f t="shared" ref="CP9" si="32">IF(ISERROR((CO9*CM9)/(CI9+CJ9+(20*CK9))),0,(CO9*CM9)/(CI9+CJ9+(20*CK9)))</f>
        <v>0</v>
      </c>
    </row>
    <row r="10" spans="1:94" s="29" customFormat="1" ht="14.25" customHeight="1" x14ac:dyDescent="0.3">
      <c r="A10" s="186"/>
      <c r="B10" s="187"/>
      <c r="C10" s="74"/>
      <c r="D10" s="165"/>
      <c r="E10" s="166"/>
      <c r="F10" s="166"/>
      <c r="G10" s="167"/>
      <c r="H10" s="167"/>
      <c r="I10" s="167"/>
      <c r="J10" s="168"/>
      <c r="K10" s="169"/>
      <c r="L10" s="170"/>
      <c r="M10" s="27"/>
      <c r="N10" s="177"/>
      <c r="O10" s="178"/>
      <c r="P10" s="178"/>
      <c r="Q10" s="179"/>
      <c r="R10" s="179"/>
      <c r="S10" s="179"/>
      <c r="T10" s="178"/>
      <c r="U10" s="178"/>
      <c r="V10" s="180"/>
      <c r="W10" s="181"/>
      <c r="X10" s="182"/>
      <c r="Y10" s="183"/>
      <c r="Z10" s="183"/>
      <c r="AA10" s="183"/>
      <c r="AB10" s="184"/>
      <c r="AC10" s="185"/>
      <c r="AD10" s="88">
        <f>ROUND(((AB10-J10)+(AC10/2)),4)</f>
        <v>0</v>
      </c>
      <c r="AE10" s="89">
        <f t="shared" ref="AE10" si="33">ROUND((AC10/2),4)</f>
        <v>0</v>
      </c>
      <c r="AF10" s="28"/>
      <c r="AG10" s="230"/>
      <c r="AH10" s="138">
        <v>1</v>
      </c>
      <c r="AI10" s="139">
        <f t="shared" ref="AI10:AI22" si="34">((G10/10000)*(IF((K10*AD10)&gt;$B$31,$B$31,(K10*AD10))))</f>
        <v>0</v>
      </c>
      <c r="AJ10" s="139">
        <f t="shared" ref="AJ10:AJ22" si="35">((H10/10000)*(IF((K10*AD10)&gt;$B$31,$B$31,(K10*AD10))))</f>
        <v>0</v>
      </c>
      <c r="AK10" s="139">
        <f t="shared" ref="AK10:AK22" si="36">((I10/10000)*(IF((K10*AD10)&gt;$B$31,$B$31,(K10*AD10))))</f>
        <v>0</v>
      </c>
      <c r="AL10" s="140">
        <f>MIN(IF(T10="Y",(IF(U10="HHD",((K10*AE10)+$B$34),IF(U10="MHD",((K10*AE10)+$B$35),IF(U10="LHD",((K10*AE10)+$B$36),(K10*AE10))))),MIN((K10*AE10),AG10)))</f>
        <v>0</v>
      </c>
      <c r="AM10" s="141">
        <f>((Q10/10000)*AL10)</f>
        <v>0</v>
      </c>
      <c r="AN10" s="141">
        <f>((R10/10000)*AL10)</f>
        <v>0</v>
      </c>
      <c r="AO10" s="141">
        <f t="shared" ref="AO10" si="37">((S10/10000)*AL10)</f>
        <v>0</v>
      </c>
      <c r="AP10" s="139">
        <f>((((D10+AI10)*K10)/907200)-(((N10+AM10)*K10*(1-Y10))/907200))*L10</f>
        <v>0</v>
      </c>
      <c r="AQ10" s="139">
        <f t="shared" si="1"/>
        <v>0</v>
      </c>
      <c r="AR10" s="139">
        <f t="shared" si="2"/>
        <v>0</v>
      </c>
      <c r="AS10" s="142">
        <f t="shared" ref="AS10:AS22" si="38">IF(ISERROR((AG10*AH10)/(AP10+AQ10+(20*AR10))/AC10),0,((AG10*AH10)/(AP10+AQ10+(20*AR10))/AC10))</f>
        <v>0</v>
      </c>
      <c r="AT10" s="143">
        <f t="shared" si="3"/>
        <v>0</v>
      </c>
      <c r="AU10" s="143">
        <f t="shared" si="4"/>
        <v>0</v>
      </c>
      <c r="AV10" s="144"/>
      <c r="AW10" s="232"/>
      <c r="AX10" s="145">
        <f>IF(ISERROR((AH10*AW10)/(AP10+AQ10+(20*AR10))/AC10),0,(AH10*AW10)/(AP10+AQ10+(20*AR10))/AC10)</f>
        <v>0</v>
      </c>
      <c r="AY10" s="135">
        <f t="shared" ref="AY10" si="39">((D10+AI10)*K10*L10)/907200</f>
        <v>0</v>
      </c>
      <c r="AZ10" s="136">
        <f t="shared" ref="AZ10" si="40">(((N10+AM10)*K10*L10)/907200)*(1-Y10)</f>
        <v>0</v>
      </c>
      <c r="BA10" s="136">
        <f t="shared" ref="BA10" si="41">AY10-AZ10</f>
        <v>0</v>
      </c>
      <c r="BB10" s="137" t="e">
        <f t="shared" ref="BB10" si="42">BA10/AY10</f>
        <v>#DIV/0!</v>
      </c>
      <c r="BC10" s="115"/>
      <c r="BD10" s="116"/>
      <c r="BE10" s="117"/>
      <c r="BF10" s="117"/>
      <c r="BG10" s="117"/>
      <c r="BH10" s="117"/>
      <c r="BI10" s="117"/>
      <c r="BJ10" s="118"/>
      <c r="BK10" s="119"/>
      <c r="BL10" s="120"/>
      <c r="BM10" s="121"/>
      <c r="BN10" s="122">
        <f t="shared" si="9"/>
        <v>0</v>
      </c>
      <c r="BO10" s="122">
        <f t="shared" si="10"/>
        <v>0</v>
      </c>
      <c r="BP10" s="123">
        <f t="shared" si="11"/>
        <v>0</v>
      </c>
      <c r="BQ10" s="124"/>
      <c r="BR10" s="125"/>
      <c r="BS10" s="126">
        <f t="shared" si="12"/>
        <v>0</v>
      </c>
      <c r="BT10" s="126">
        <f t="shared" si="13"/>
        <v>0</v>
      </c>
      <c r="BU10" s="126">
        <f t="shared" si="14"/>
        <v>0</v>
      </c>
      <c r="BV10" s="126">
        <f t="shared" si="15"/>
        <v>0</v>
      </c>
      <c r="BW10" s="126">
        <f t="shared" si="16"/>
        <v>0</v>
      </c>
      <c r="BX10" s="126">
        <f t="shared" si="17"/>
        <v>0</v>
      </c>
      <c r="BY10" s="126">
        <f t="shared" si="18"/>
        <v>0</v>
      </c>
      <c r="BZ10" s="126">
        <f t="shared" si="19"/>
        <v>0</v>
      </c>
      <c r="CA10" s="126">
        <f t="shared" ref="CA10:CA22" si="43">((((P10+BU10)*K10)/907200)-(((BF10+BX10)*K10)/907200))*L10</f>
        <v>0</v>
      </c>
      <c r="CB10" s="127">
        <f t="shared" si="21"/>
        <v>0</v>
      </c>
      <c r="CC10" s="128">
        <f t="shared" si="22"/>
        <v>0</v>
      </c>
      <c r="CD10" s="129"/>
      <c r="CE10" s="130">
        <f t="shared" si="23"/>
        <v>0</v>
      </c>
      <c r="CF10" s="115"/>
      <c r="CG10" s="128">
        <f t="shared" ref="CG10" si="44">IF(AT10&gt;AG10,AG10,AT10)</f>
        <v>0</v>
      </c>
      <c r="CH10" s="128">
        <f t="shared" ref="CH10" si="45">IF(BR10&gt;CC10,CC10,BR10)</f>
        <v>0</v>
      </c>
      <c r="CI10" s="126" t="e">
        <f t="shared" si="26"/>
        <v>#DIV/0!</v>
      </c>
      <c r="CJ10" s="126" t="e">
        <f t="shared" si="27"/>
        <v>#DIV/0!</v>
      </c>
      <c r="CK10" s="126" t="e">
        <f t="shared" si="28"/>
        <v>#DIV/0!</v>
      </c>
      <c r="CL10" s="131">
        <f t="shared" ref="CL10:CL22" si="46">IF((W10*V10)&gt;(CG10+CH10),(CG10+CH10),(W10*V10))</f>
        <v>0</v>
      </c>
      <c r="CM10" s="129"/>
      <c r="CN10" s="132">
        <f t="shared" si="30"/>
        <v>0</v>
      </c>
      <c r="CO10" s="133">
        <f t="shared" si="31"/>
        <v>0</v>
      </c>
      <c r="CP10" s="134">
        <f t="shared" ref="CP10" si="47">IF(ISERROR((CO10*CM10)/(CI10+CJ10+(20*CK10))),0,(CO10*CM10)/(CI10+CJ10+(20*CK10)))</f>
        <v>0</v>
      </c>
    </row>
    <row r="11" spans="1:94" s="29" customFormat="1" ht="14.25" customHeight="1" x14ac:dyDescent="0.3">
      <c r="A11" s="188"/>
      <c r="B11" s="189"/>
      <c r="C11" s="75"/>
      <c r="D11" s="165"/>
      <c r="E11" s="166"/>
      <c r="F11" s="166"/>
      <c r="G11" s="167"/>
      <c r="H11" s="167"/>
      <c r="I11" s="167"/>
      <c r="J11" s="168"/>
      <c r="K11" s="169"/>
      <c r="L11" s="170"/>
      <c r="M11" s="27"/>
      <c r="N11" s="177"/>
      <c r="O11" s="178"/>
      <c r="P11" s="178"/>
      <c r="Q11" s="179"/>
      <c r="R11" s="179"/>
      <c r="S11" s="179"/>
      <c r="T11" s="178"/>
      <c r="U11" s="178"/>
      <c r="V11" s="180"/>
      <c r="W11" s="181"/>
      <c r="X11" s="182"/>
      <c r="Y11" s="183"/>
      <c r="Z11" s="183"/>
      <c r="AA11" s="183"/>
      <c r="AB11" s="184"/>
      <c r="AC11" s="184"/>
      <c r="AD11" s="88">
        <f t="shared" ref="AD11:AD22" si="48">ROUND(((AB11-J11)+(AC11/2)),4)</f>
        <v>0</v>
      </c>
      <c r="AE11" s="89">
        <f t="shared" ref="AE11:AE22" si="49">ROUND((AC11/2),4)</f>
        <v>0</v>
      </c>
      <c r="AF11" s="28"/>
      <c r="AG11" s="231"/>
      <c r="AH11" s="138">
        <v>1</v>
      </c>
      <c r="AI11" s="139">
        <f t="shared" si="34"/>
        <v>0</v>
      </c>
      <c r="AJ11" s="139">
        <f t="shared" si="35"/>
        <v>0</v>
      </c>
      <c r="AK11" s="139">
        <f t="shared" si="36"/>
        <v>0</v>
      </c>
      <c r="AL11" s="140">
        <f t="shared" ref="AL11:AL22" si="50">MIN(IF(T11="Y",(IF(U11="HHD",((K11*AE11)+$B$34),IF(U11="MHD",((K11*AE11)+$B$35),IF(U11="LHD",((K11*AE11)+$B$36),(K11*AE11))))),MIN((K11*AE11),$B$31)))</f>
        <v>0</v>
      </c>
      <c r="AM11" s="141">
        <f t="shared" ref="AM11:AM22" si="51">((Q11/10000)*AL11)</f>
        <v>0</v>
      </c>
      <c r="AN11" s="141">
        <f t="shared" ref="AN11:AN22" si="52">((R11/10000)*AL11)</f>
        <v>0</v>
      </c>
      <c r="AO11" s="141">
        <f t="shared" ref="AO11:AO22" si="53">((S11/10000)*AL11)</f>
        <v>0</v>
      </c>
      <c r="AP11" s="139">
        <f t="shared" ref="AP11:AP12" si="54">((((D11+AI11)*K11)/907200)-(((N11+AM11)*K11*(1-Y11))/907200))*L11</f>
        <v>0</v>
      </c>
      <c r="AQ11" s="139">
        <f t="shared" ref="AQ11:AQ22" si="55">((((E11+AJ11)*K11)/907200)-(((O11+AN11)*K11*(1-Z11))/907200))*L11</f>
        <v>0</v>
      </c>
      <c r="AR11" s="139">
        <f t="shared" ref="AR11:AR22" si="56">((((F11+AK11)*K11)/907200)-(((P11+AO11)*K11*(1-AA11))/907200))*L11</f>
        <v>0</v>
      </c>
      <c r="AS11" s="142">
        <f t="shared" si="38"/>
        <v>0</v>
      </c>
      <c r="AT11" s="143">
        <f t="shared" si="3"/>
        <v>0</v>
      </c>
      <c r="AU11" s="143">
        <f t="shared" si="4"/>
        <v>0</v>
      </c>
      <c r="AV11" s="144"/>
      <c r="AW11" s="180"/>
      <c r="AX11" s="145">
        <f t="shared" ref="AX11:AX22" si="57">IF(ISERROR((AH11*AW11)/(AP11+AQ11+(20*AR11))/AC11),0,(AH11*AW11)/(AP11+AQ11+(20*AR11))/AC11)</f>
        <v>0</v>
      </c>
      <c r="AY11" s="135">
        <f t="shared" ref="AY11:AY22" si="58">((D11+AI11)*K11*L11)/907200</f>
        <v>0</v>
      </c>
      <c r="AZ11" s="136">
        <f t="shared" ref="AZ11:AZ22" si="59">(((N11+AM11)*K11*L11)/907200)*(1-Y11)</f>
        <v>0</v>
      </c>
      <c r="BA11" s="136">
        <f t="shared" ref="BA11:BA22" si="60">AY11-AZ11</f>
        <v>0</v>
      </c>
      <c r="BB11" s="137" t="e">
        <f t="shared" ref="BB11:BB22" si="61">BA11/AY11</f>
        <v>#DIV/0!</v>
      </c>
      <c r="BC11" s="115"/>
      <c r="BD11" s="116"/>
      <c r="BE11" s="117"/>
      <c r="BF11" s="117"/>
      <c r="BG11" s="117"/>
      <c r="BH11" s="117"/>
      <c r="BI11" s="117"/>
      <c r="BJ11" s="118"/>
      <c r="BK11" s="119"/>
      <c r="BL11" s="120"/>
      <c r="BM11" s="121"/>
      <c r="BN11" s="122">
        <f t="shared" si="9"/>
        <v>0</v>
      </c>
      <c r="BO11" s="122">
        <f t="shared" ref="BO11:BO22" si="62">ROUND(((AB11-BJ11)+(BM11/2)),4)</f>
        <v>0</v>
      </c>
      <c r="BP11" s="123">
        <f t="shared" ref="BP11:BP22" si="63">ROUND((BM11/2),4)</f>
        <v>0</v>
      </c>
      <c r="BQ11" s="124"/>
      <c r="BR11" s="125"/>
      <c r="BS11" s="126">
        <f t="shared" si="12"/>
        <v>0</v>
      </c>
      <c r="BT11" s="126">
        <f t="shared" si="13"/>
        <v>0</v>
      </c>
      <c r="BU11" s="126">
        <f t="shared" si="14"/>
        <v>0</v>
      </c>
      <c r="BV11" s="126">
        <f t="shared" si="15"/>
        <v>0</v>
      </c>
      <c r="BW11" s="126">
        <f t="shared" si="16"/>
        <v>0</v>
      </c>
      <c r="BX11" s="126">
        <f t="shared" si="17"/>
        <v>0</v>
      </c>
      <c r="BY11" s="126">
        <f t="shared" ref="BY11:BY22" si="64">((((N11+BS11)*K11)/907200)-(((BD11+BV11)*K11)/907200))*L11</f>
        <v>0</v>
      </c>
      <c r="BZ11" s="126">
        <f t="shared" ref="BZ11:BZ22" si="65">((((O11+BT11)*K11)/907200)-(((BE11+BW11)*K11)/907200))*L11</f>
        <v>0</v>
      </c>
      <c r="CA11" s="126">
        <f t="shared" si="43"/>
        <v>0</v>
      </c>
      <c r="CB11" s="127">
        <f t="shared" ref="CB11:CB22" si="66">IF(ISERROR((BR11*BN11)/(BY11+BZ11+(20*CA11))),0,((BR11*BN11)/(BY11+BZ11+(20*CA11))))</f>
        <v>0</v>
      </c>
      <c r="CC11" s="128">
        <f t="shared" si="22"/>
        <v>0</v>
      </c>
      <c r="CD11" s="129"/>
      <c r="CE11" s="130">
        <f t="shared" ref="CE11:CE22" si="67">IF(ISERROR((BN11*CD11)/(BY11+BZ11+(20*CA11))),0,(BN11*CD11)/(BY11+BZ11+(20*CA11)))</f>
        <v>0</v>
      </c>
      <c r="CF11" s="115"/>
      <c r="CG11" s="128">
        <f t="shared" ref="CG11:CG22" si="68">IF(AT11&gt;AG11,AG11,AT11)</f>
        <v>0</v>
      </c>
      <c r="CH11" s="128">
        <f t="shared" ref="CH11:CH22" si="69">IF(BR11&gt;CC11,CC11,BR11)</f>
        <v>0</v>
      </c>
      <c r="CI11" s="126" t="e">
        <f t="shared" ref="CI11:CI22" si="70">((AC11/BM11)*AP11)+BY11</f>
        <v>#DIV/0!</v>
      </c>
      <c r="CJ11" s="126" t="e">
        <f t="shared" ref="CJ11:CJ22" si="71">((AC11/BM11)*AQ11)+BZ11</f>
        <v>#DIV/0!</v>
      </c>
      <c r="CK11" s="126" t="e">
        <f t="shared" ref="CK11:CK22" si="72">((AC11/BM11)*AR11)+CA11</f>
        <v>#DIV/0!</v>
      </c>
      <c r="CL11" s="131">
        <f t="shared" si="46"/>
        <v>0</v>
      </c>
      <c r="CM11" s="129"/>
      <c r="CN11" s="132">
        <f t="shared" ref="CN11:CN22" si="73">MAX(AC11,BM11)</f>
        <v>0</v>
      </c>
      <c r="CO11" s="133">
        <f t="shared" si="31"/>
        <v>0</v>
      </c>
      <c r="CP11" s="134">
        <f t="shared" ref="CP11:CP22" si="74">IF(ISERROR((CO11*CM11)/(CI11+CJ11+(20*CK11))),0,(CO11*CM11)/(CI11+CJ11+(20*CK11)))</f>
        <v>0</v>
      </c>
    </row>
    <row r="12" spans="1:94" s="29" customFormat="1" ht="14.25" customHeight="1" x14ac:dyDescent="0.3">
      <c r="A12" s="188"/>
      <c r="B12" s="189"/>
      <c r="C12" s="75"/>
      <c r="D12" s="165"/>
      <c r="E12" s="166"/>
      <c r="F12" s="166"/>
      <c r="G12" s="167"/>
      <c r="H12" s="167"/>
      <c r="I12" s="167"/>
      <c r="J12" s="168"/>
      <c r="K12" s="169"/>
      <c r="L12" s="170"/>
      <c r="M12" s="27"/>
      <c r="N12" s="177"/>
      <c r="O12" s="178"/>
      <c r="P12" s="178"/>
      <c r="Q12" s="179"/>
      <c r="R12" s="179"/>
      <c r="S12" s="179"/>
      <c r="T12" s="178"/>
      <c r="U12" s="178"/>
      <c r="V12" s="180"/>
      <c r="W12" s="181"/>
      <c r="X12" s="182"/>
      <c r="Y12" s="183"/>
      <c r="Z12" s="183"/>
      <c r="AA12" s="183"/>
      <c r="AB12" s="184"/>
      <c r="AC12" s="184"/>
      <c r="AD12" s="88">
        <f t="shared" si="48"/>
        <v>0</v>
      </c>
      <c r="AE12" s="89">
        <f t="shared" si="49"/>
        <v>0</v>
      </c>
      <c r="AF12" s="28"/>
      <c r="AG12" s="231"/>
      <c r="AH12" s="138">
        <v>1</v>
      </c>
      <c r="AI12" s="139">
        <f t="shared" si="34"/>
        <v>0</v>
      </c>
      <c r="AJ12" s="139">
        <f t="shared" si="35"/>
        <v>0</v>
      </c>
      <c r="AK12" s="139">
        <f t="shared" si="36"/>
        <v>0</v>
      </c>
      <c r="AL12" s="140">
        <f t="shared" si="50"/>
        <v>0</v>
      </c>
      <c r="AM12" s="141">
        <f t="shared" si="51"/>
        <v>0</v>
      </c>
      <c r="AN12" s="141">
        <f t="shared" si="52"/>
        <v>0</v>
      </c>
      <c r="AO12" s="141">
        <f t="shared" si="53"/>
        <v>0</v>
      </c>
      <c r="AP12" s="139">
        <f t="shared" si="54"/>
        <v>0</v>
      </c>
      <c r="AQ12" s="139">
        <f t="shared" si="55"/>
        <v>0</v>
      </c>
      <c r="AR12" s="139">
        <f t="shared" si="56"/>
        <v>0</v>
      </c>
      <c r="AS12" s="142">
        <f t="shared" si="38"/>
        <v>0</v>
      </c>
      <c r="AT12" s="143">
        <f t="shared" si="3"/>
        <v>0</v>
      </c>
      <c r="AU12" s="143">
        <f t="shared" si="4"/>
        <v>0</v>
      </c>
      <c r="AV12" s="144"/>
      <c r="AW12" s="180"/>
      <c r="AX12" s="145">
        <f t="shared" si="57"/>
        <v>0</v>
      </c>
      <c r="AY12" s="135">
        <f t="shared" si="58"/>
        <v>0</v>
      </c>
      <c r="AZ12" s="136">
        <f t="shared" si="59"/>
        <v>0</v>
      </c>
      <c r="BA12" s="136">
        <f t="shared" si="60"/>
        <v>0</v>
      </c>
      <c r="BB12" s="137" t="e">
        <f t="shared" si="61"/>
        <v>#DIV/0!</v>
      </c>
      <c r="BC12" s="115"/>
      <c r="BD12" s="116"/>
      <c r="BE12" s="117"/>
      <c r="BF12" s="117"/>
      <c r="BG12" s="117"/>
      <c r="BH12" s="117"/>
      <c r="BI12" s="117"/>
      <c r="BJ12" s="118"/>
      <c r="BK12" s="119"/>
      <c r="BL12" s="120"/>
      <c r="BM12" s="121"/>
      <c r="BN12" s="122">
        <f t="shared" si="9"/>
        <v>0</v>
      </c>
      <c r="BO12" s="122">
        <f t="shared" si="62"/>
        <v>0</v>
      </c>
      <c r="BP12" s="123">
        <f t="shared" si="63"/>
        <v>0</v>
      </c>
      <c r="BQ12" s="124"/>
      <c r="BR12" s="125"/>
      <c r="BS12" s="126">
        <f t="shared" si="12"/>
        <v>0</v>
      </c>
      <c r="BT12" s="126">
        <f t="shared" si="13"/>
        <v>0</v>
      </c>
      <c r="BU12" s="126">
        <f t="shared" si="14"/>
        <v>0</v>
      </c>
      <c r="BV12" s="126">
        <f t="shared" si="15"/>
        <v>0</v>
      </c>
      <c r="BW12" s="126">
        <f t="shared" si="16"/>
        <v>0</v>
      </c>
      <c r="BX12" s="126">
        <f t="shared" si="17"/>
        <v>0</v>
      </c>
      <c r="BY12" s="126">
        <f t="shared" si="64"/>
        <v>0</v>
      </c>
      <c r="BZ12" s="126">
        <f t="shared" si="65"/>
        <v>0</v>
      </c>
      <c r="CA12" s="126">
        <f t="shared" si="43"/>
        <v>0</v>
      </c>
      <c r="CB12" s="127">
        <f t="shared" si="66"/>
        <v>0</v>
      </c>
      <c r="CC12" s="128">
        <f t="shared" si="22"/>
        <v>0</v>
      </c>
      <c r="CD12" s="129"/>
      <c r="CE12" s="130">
        <f t="shared" si="67"/>
        <v>0</v>
      </c>
      <c r="CF12" s="115"/>
      <c r="CG12" s="128">
        <f t="shared" si="68"/>
        <v>0</v>
      </c>
      <c r="CH12" s="128">
        <f t="shared" si="69"/>
        <v>0</v>
      </c>
      <c r="CI12" s="126" t="e">
        <f t="shared" si="70"/>
        <v>#DIV/0!</v>
      </c>
      <c r="CJ12" s="126" t="e">
        <f t="shared" si="71"/>
        <v>#DIV/0!</v>
      </c>
      <c r="CK12" s="126" t="e">
        <f t="shared" si="72"/>
        <v>#DIV/0!</v>
      </c>
      <c r="CL12" s="131">
        <f t="shared" si="46"/>
        <v>0</v>
      </c>
      <c r="CM12" s="129"/>
      <c r="CN12" s="132">
        <f t="shared" si="73"/>
        <v>0</v>
      </c>
      <c r="CO12" s="133">
        <f t="shared" si="31"/>
        <v>0</v>
      </c>
      <c r="CP12" s="134">
        <f t="shared" si="74"/>
        <v>0</v>
      </c>
    </row>
    <row r="13" spans="1:94" s="29" customFormat="1" ht="14.25" customHeight="1" x14ac:dyDescent="0.3">
      <c r="A13" s="188"/>
      <c r="B13" s="189"/>
      <c r="C13" s="75"/>
      <c r="D13" s="165"/>
      <c r="E13" s="166"/>
      <c r="F13" s="166"/>
      <c r="G13" s="167"/>
      <c r="H13" s="167"/>
      <c r="I13" s="167"/>
      <c r="J13" s="168"/>
      <c r="K13" s="169"/>
      <c r="L13" s="170"/>
      <c r="M13" s="27"/>
      <c r="N13" s="177"/>
      <c r="O13" s="178"/>
      <c r="P13" s="178"/>
      <c r="Q13" s="179"/>
      <c r="R13" s="179"/>
      <c r="S13" s="179"/>
      <c r="T13" s="178"/>
      <c r="U13" s="178"/>
      <c r="V13" s="180"/>
      <c r="W13" s="181"/>
      <c r="X13" s="182"/>
      <c r="Y13" s="183"/>
      <c r="Z13" s="183"/>
      <c r="AA13" s="183"/>
      <c r="AB13" s="184"/>
      <c r="AC13" s="184"/>
      <c r="AD13" s="88">
        <f t="shared" si="48"/>
        <v>0</v>
      </c>
      <c r="AE13" s="89">
        <f t="shared" si="49"/>
        <v>0</v>
      </c>
      <c r="AF13" s="28"/>
      <c r="AG13" s="230"/>
      <c r="AH13" s="138">
        <v>1</v>
      </c>
      <c r="AI13" s="139">
        <f t="shared" si="34"/>
        <v>0</v>
      </c>
      <c r="AJ13" s="139">
        <f t="shared" si="35"/>
        <v>0</v>
      </c>
      <c r="AK13" s="139">
        <f t="shared" si="36"/>
        <v>0</v>
      </c>
      <c r="AL13" s="140">
        <f t="shared" si="50"/>
        <v>0</v>
      </c>
      <c r="AM13" s="141">
        <f t="shared" si="51"/>
        <v>0</v>
      </c>
      <c r="AN13" s="141">
        <f t="shared" si="52"/>
        <v>0</v>
      </c>
      <c r="AO13" s="141">
        <f t="shared" si="53"/>
        <v>0</v>
      </c>
      <c r="AP13" s="139">
        <f t="shared" ref="AP13:AP22" si="75">((((D13+AI13)*K13)/907200)-(((N13+AM13)*K13*(1-Y13))/907200))*L13</f>
        <v>0</v>
      </c>
      <c r="AQ13" s="139">
        <f t="shared" si="55"/>
        <v>0</v>
      </c>
      <c r="AR13" s="139">
        <f t="shared" si="56"/>
        <v>0</v>
      </c>
      <c r="AS13" s="142">
        <f t="shared" si="38"/>
        <v>0</v>
      </c>
      <c r="AT13" s="143">
        <f t="shared" si="3"/>
        <v>0</v>
      </c>
      <c r="AU13" s="143">
        <f t="shared" si="4"/>
        <v>0</v>
      </c>
      <c r="AV13" s="144"/>
      <c r="AW13" s="232"/>
      <c r="AX13" s="145">
        <f t="shared" si="57"/>
        <v>0</v>
      </c>
      <c r="AY13" s="135">
        <f t="shared" si="58"/>
        <v>0</v>
      </c>
      <c r="AZ13" s="136">
        <f t="shared" si="59"/>
        <v>0</v>
      </c>
      <c r="BA13" s="136">
        <f t="shared" si="60"/>
        <v>0</v>
      </c>
      <c r="BB13" s="137" t="e">
        <f t="shared" si="61"/>
        <v>#DIV/0!</v>
      </c>
      <c r="BC13" s="115"/>
      <c r="BD13" s="116"/>
      <c r="BE13" s="117"/>
      <c r="BF13" s="117"/>
      <c r="BG13" s="117"/>
      <c r="BH13" s="117"/>
      <c r="BI13" s="117"/>
      <c r="BJ13" s="118"/>
      <c r="BK13" s="119"/>
      <c r="BL13" s="120"/>
      <c r="BM13" s="121"/>
      <c r="BN13" s="122">
        <f t="shared" si="9"/>
        <v>0</v>
      </c>
      <c r="BO13" s="122">
        <f t="shared" si="62"/>
        <v>0</v>
      </c>
      <c r="BP13" s="123">
        <f t="shared" si="63"/>
        <v>0</v>
      </c>
      <c r="BQ13" s="124"/>
      <c r="BR13" s="125"/>
      <c r="BS13" s="126">
        <f t="shared" si="12"/>
        <v>0</v>
      </c>
      <c r="BT13" s="126">
        <f t="shared" si="13"/>
        <v>0</v>
      </c>
      <c r="BU13" s="126">
        <f t="shared" si="14"/>
        <v>0</v>
      </c>
      <c r="BV13" s="126">
        <f t="shared" si="15"/>
        <v>0</v>
      </c>
      <c r="BW13" s="126">
        <f t="shared" si="16"/>
        <v>0</v>
      </c>
      <c r="BX13" s="126">
        <f t="shared" si="17"/>
        <v>0</v>
      </c>
      <c r="BY13" s="126">
        <f t="shared" si="64"/>
        <v>0</v>
      </c>
      <c r="BZ13" s="126">
        <f t="shared" si="65"/>
        <v>0</v>
      </c>
      <c r="CA13" s="126">
        <f t="shared" si="43"/>
        <v>0</v>
      </c>
      <c r="CB13" s="127">
        <f t="shared" si="66"/>
        <v>0</v>
      </c>
      <c r="CC13" s="128">
        <f t="shared" si="22"/>
        <v>0</v>
      </c>
      <c r="CD13" s="129"/>
      <c r="CE13" s="130">
        <f t="shared" si="67"/>
        <v>0</v>
      </c>
      <c r="CF13" s="115"/>
      <c r="CG13" s="128">
        <f t="shared" si="68"/>
        <v>0</v>
      </c>
      <c r="CH13" s="128">
        <f t="shared" si="69"/>
        <v>0</v>
      </c>
      <c r="CI13" s="126" t="e">
        <f t="shared" si="70"/>
        <v>#DIV/0!</v>
      </c>
      <c r="CJ13" s="126" t="e">
        <f t="shared" si="71"/>
        <v>#DIV/0!</v>
      </c>
      <c r="CK13" s="126" t="e">
        <f t="shared" si="72"/>
        <v>#DIV/0!</v>
      </c>
      <c r="CL13" s="131">
        <f t="shared" si="46"/>
        <v>0</v>
      </c>
      <c r="CM13" s="129"/>
      <c r="CN13" s="132">
        <f t="shared" si="73"/>
        <v>0</v>
      </c>
      <c r="CO13" s="133">
        <f t="shared" si="31"/>
        <v>0</v>
      </c>
      <c r="CP13" s="134">
        <f t="shared" si="74"/>
        <v>0</v>
      </c>
    </row>
    <row r="14" spans="1:94" s="29" customFormat="1" ht="14.25" customHeight="1" x14ac:dyDescent="0.3">
      <c r="A14" s="188"/>
      <c r="B14" s="189"/>
      <c r="C14" s="75"/>
      <c r="D14" s="165"/>
      <c r="E14" s="166"/>
      <c r="F14" s="166"/>
      <c r="G14" s="167"/>
      <c r="H14" s="167"/>
      <c r="I14" s="167"/>
      <c r="J14" s="168"/>
      <c r="K14" s="169"/>
      <c r="L14" s="170"/>
      <c r="M14" s="27"/>
      <c r="N14" s="177"/>
      <c r="O14" s="178"/>
      <c r="P14" s="178"/>
      <c r="Q14" s="179"/>
      <c r="R14" s="179"/>
      <c r="S14" s="179"/>
      <c r="T14" s="178"/>
      <c r="U14" s="178"/>
      <c r="V14" s="180"/>
      <c r="W14" s="181"/>
      <c r="X14" s="182"/>
      <c r="Y14" s="183"/>
      <c r="Z14" s="183"/>
      <c r="AA14" s="183"/>
      <c r="AB14" s="184"/>
      <c r="AC14" s="184"/>
      <c r="AD14" s="88">
        <f t="shared" si="48"/>
        <v>0</v>
      </c>
      <c r="AE14" s="89">
        <f t="shared" si="49"/>
        <v>0</v>
      </c>
      <c r="AF14" s="28"/>
      <c r="AG14" s="231"/>
      <c r="AH14" s="138">
        <v>1</v>
      </c>
      <c r="AI14" s="139">
        <f t="shared" si="34"/>
        <v>0</v>
      </c>
      <c r="AJ14" s="139">
        <f t="shared" si="35"/>
        <v>0</v>
      </c>
      <c r="AK14" s="139">
        <f t="shared" si="36"/>
        <v>0</v>
      </c>
      <c r="AL14" s="140">
        <f t="shared" si="50"/>
        <v>0</v>
      </c>
      <c r="AM14" s="141">
        <f t="shared" si="51"/>
        <v>0</v>
      </c>
      <c r="AN14" s="141">
        <f t="shared" si="52"/>
        <v>0</v>
      </c>
      <c r="AO14" s="141">
        <f t="shared" si="53"/>
        <v>0</v>
      </c>
      <c r="AP14" s="139">
        <f t="shared" si="75"/>
        <v>0</v>
      </c>
      <c r="AQ14" s="139">
        <f t="shared" si="55"/>
        <v>0</v>
      </c>
      <c r="AR14" s="139">
        <f t="shared" si="56"/>
        <v>0</v>
      </c>
      <c r="AS14" s="142">
        <f t="shared" si="38"/>
        <v>0</v>
      </c>
      <c r="AT14" s="143">
        <f t="shared" si="3"/>
        <v>0</v>
      </c>
      <c r="AU14" s="143">
        <f t="shared" si="4"/>
        <v>0</v>
      </c>
      <c r="AV14" s="144"/>
      <c r="AW14" s="180"/>
      <c r="AX14" s="145">
        <f t="shared" si="57"/>
        <v>0</v>
      </c>
      <c r="AY14" s="135">
        <f t="shared" si="58"/>
        <v>0</v>
      </c>
      <c r="AZ14" s="136">
        <f t="shared" si="59"/>
        <v>0</v>
      </c>
      <c r="BA14" s="136">
        <f t="shared" si="60"/>
        <v>0</v>
      </c>
      <c r="BB14" s="137" t="e">
        <f t="shared" si="61"/>
        <v>#DIV/0!</v>
      </c>
      <c r="BC14" s="115"/>
      <c r="BD14" s="116"/>
      <c r="BE14" s="117"/>
      <c r="BF14" s="117"/>
      <c r="BG14" s="117"/>
      <c r="BH14" s="117"/>
      <c r="BI14" s="117"/>
      <c r="BJ14" s="118"/>
      <c r="BK14" s="119"/>
      <c r="BL14" s="120"/>
      <c r="BM14" s="121"/>
      <c r="BN14" s="122">
        <f t="shared" si="9"/>
        <v>0</v>
      </c>
      <c r="BO14" s="122">
        <f t="shared" si="62"/>
        <v>0</v>
      </c>
      <c r="BP14" s="123">
        <f t="shared" si="63"/>
        <v>0</v>
      </c>
      <c r="BQ14" s="124"/>
      <c r="BR14" s="125"/>
      <c r="BS14" s="126">
        <f t="shared" si="12"/>
        <v>0</v>
      </c>
      <c r="BT14" s="126">
        <f t="shared" si="13"/>
        <v>0</v>
      </c>
      <c r="BU14" s="126">
        <f t="shared" si="14"/>
        <v>0</v>
      </c>
      <c r="BV14" s="126">
        <f t="shared" si="15"/>
        <v>0</v>
      </c>
      <c r="BW14" s="126">
        <f t="shared" si="16"/>
        <v>0</v>
      </c>
      <c r="BX14" s="126">
        <f t="shared" si="17"/>
        <v>0</v>
      </c>
      <c r="BY14" s="126">
        <f t="shared" si="64"/>
        <v>0</v>
      </c>
      <c r="BZ14" s="126">
        <f t="shared" si="65"/>
        <v>0</v>
      </c>
      <c r="CA14" s="126">
        <f t="shared" si="43"/>
        <v>0</v>
      </c>
      <c r="CB14" s="127">
        <f t="shared" si="66"/>
        <v>0</v>
      </c>
      <c r="CC14" s="128">
        <f t="shared" si="22"/>
        <v>0</v>
      </c>
      <c r="CD14" s="129"/>
      <c r="CE14" s="130">
        <f t="shared" si="67"/>
        <v>0</v>
      </c>
      <c r="CF14" s="115"/>
      <c r="CG14" s="128">
        <f t="shared" si="68"/>
        <v>0</v>
      </c>
      <c r="CH14" s="128">
        <f t="shared" si="69"/>
        <v>0</v>
      </c>
      <c r="CI14" s="126" t="e">
        <f t="shared" si="70"/>
        <v>#DIV/0!</v>
      </c>
      <c r="CJ14" s="126" t="e">
        <f t="shared" si="71"/>
        <v>#DIV/0!</v>
      </c>
      <c r="CK14" s="126" t="e">
        <f t="shared" si="72"/>
        <v>#DIV/0!</v>
      </c>
      <c r="CL14" s="131">
        <f t="shared" si="46"/>
        <v>0</v>
      </c>
      <c r="CM14" s="129"/>
      <c r="CN14" s="132">
        <f t="shared" si="73"/>
        <v>0</v>
      </c>
      <c r="CO14" s="133">
        <f t="shared" si="31"/>
        <v>0</v>
      </c>
      <c r="CP14" s="134">
        <f t="shared" si="74"/>
        <v>0</v>
      </c>
    </row>
    <row r="15" spans="1:94" s="29" customFormat="1" ht="14.25" customHeight="1" x14ac:dyDescent="0.3">
      <c r="A15" s="190"/>
      <c r="B15" s="191"/>
      <c r="C15" s="30"/>
      <c r="D15" s="165"/>
      <c r="E15" s="166"/>
      <c r="F15" s="166"/>
      <c r="G15" s="167"/>
      <c r="H15" s="167"/>
      <c r="I15" s="167"/>
      <c r="J15" s="168"/>
      <c r="K15" s="169"/>
      <c r="L15" s="170"/>
      <c r="M15" s="27"/>
      <c r="N15" s="177"/>
      <c r="O15" s="178"/>
      <c r="P15" s="178"/>
      <c r="Q15" s="179"/>
      <c r="R15" s="179"/>
      <c r="S15" s="179"/>
      <c r="T15" s="178"/>
      <c r="U15" s="178"/>
      <c r="V15" s="180"/>
      <c r="W15" s="181"/>
      <c r="X15" s="182"/>
      <c r="Y15" s="183"/>
      <c r="Z15" s="183"/>
      <c r="AA15" s="183"/>
      <c r="AB15" s="184"/>
      <c r="AC15" s="184"/>
      <c r="AD15" s="88">
        <f t="shared" si="48"/>
        <v>0</v>
      </c>
      <c r="AE15" s="89">
        <f t="shared" si="49"/>
        <v>0</v>
      </c>
      <c r="AF15" s="28"/>
      <c r="AG15" s="231"/>
      <c r="AH15" s="138">
        <v>1</v>
      </c>
      <c r="AI15" s="139">
        <f t="shared" si="34"/>
        <v>0</v>
      </c>
      <c r="AJ15" s="139">
        <f t="shared" si="35"/>
        <v>0</v>
      </c>
      <c r="AK15" s="139">
        <f t="shared" si="36"/>
        <v>0</v>
      </c>
      <c r="AL15" s="140">
        <f t="shared" si="50"/>
        <v>0</v>
      </c>
      <c r="AM15" s="141">
        <f t="shared" si="51"/>
        <v>0</v>
      </c>
      <c r="AN15" s="141">
        <f t="shared" si="52"/>
        <v>0</v>
      </c>
      <c r="AO15" s="141">
        <f t="shared" si="53"/>
        <v>0</v>
      </c>
      <c r="AP15" s="139">
        <f t="shared" si="75"/>
        <v>0</v>
      </c>
      <c r="AQ15" s="139">
        <f t="shared" si="55"/>
        <v>0</v>
      </c>
      <c r="AR15" s="139">
        <f t="shared" si="56"/>
        <v>0</v>
      </c>
      <c r="AS15" s="142">
        <f t="shared" si="38"/>
        <v>0</v>
      </c>
      <c r="AT15" s="143">
        <f t="shared" si="3"/>
        <v>0</v>
      </c>
      <c r="AU15" s="143">
        <f t="shared" si="4"/>
        <v>0</v>
      </c>
      <c r="AV15" s="144"/>
      <c r="AW15" s="180"/>
      <c r="AX15" s="145">
        <f t="shared" si="57"/>
        <v>0</v>
      </c>
      <c r="AY15" s="135">
        <f t="shared" si="58"/>
        <v>0</v>
      </c>
      <c r="AZ15" s="136">
        <f t="shared" si="59"/>
        <v>0</v>
      </c>
      <c r="BA15" s="136">
        <f t="shared" si="60"/>
        <v>0</v>
      </c>
      <c r="BB15" s="137" t="e">
        <f t="shared" si="61"/>
        <v>#DIV/0!</v>
      </c>
      <c r="BC15" s="115"/>
      <c r="BD15" s="116"/>
      <c r="BE15" s="117"/>
      <c r="BF15" s="117"/>
      <c r="BG15" s="117"/>
      <c r="BH15" s="117"/>
      <c r="BI15" s="117"/>
      <c r="BJ15" s="118"/>
      <c r="BK15" s="119"/>
      <c r="BL15" s="120"/>
      <c r="BM15" s="121"/>
      <c r="BN15" s="122">
        <f t="shared" si="9"/>
        <v>0</v>
      </c>
      <c r="BO15" s="122">
        <f t="shared" si="62"/>
        <v>0</v>
      </c>
      <c r="BP15" s="123">
        <f t="shared" si="63"/>
        <v>0</v>
      </c>
      <c r="BQ15" s="124"/>
      <c r="BR15" s="125"/>
      <c r="BS15" s="126">
        <f t="shared" si="12"/>
        <v>0</v>
      </c>
      <c r="BT15" s="126">
        <f t="shared" si="13"/>
        <v>0</v>
      </c>
      <c r="BU15" s="126">
        <f t="shared" si="14"/>
        <v>0</v>
      </c>
      <c r="BV15" s="126">
        <f t="shared" si="15"/>
        <v>0</v>
      </c>
      <c r="BW15" s="126">
        <f t="shared" si="16"/>
        <v>0</v>
      </c>
      <c r="BX15" s="126">
        <f t="shared" si="17"/>
        <v>0</v>
      </c>
      <c r="BY15" s="126">
        <f t="shared" si="64"/>
        <v>0</v>
      </c>
      <c r="BZ15" s="126">
        <f t="shared" si="65"/>
        <v>0</v>
      </c>
      <c r="CA15" s="126">
        <f t="shared" si="43"/>
        <v>0</v>
      </c>
      <c r="CB15" s="127">
        <f t="shared" si="66"/>
        <v>0</v>
      </c>
      <c r="CC15" s="128">
        <f t="shared" si="22"/>
        <v>0</v>
      </c>
      <c r="CD15" s="129"/>
      <c r="CE15" s="130">
        <f t="shared" si="67"/>
        <v>0</v>
      </c>
      <c r="CF15" s="115"/>
      <c r="CG15" s="128">
        <f t="shared" si="68"/>
        <v>0</v>
      </c>
      <c r="CH15" s="128">
        <f t="shared" si="69"/>
        <v>0</v>
      </c>
      <c r="CI15" s="126" t="e">
        <f t="shared" si="70"/>
        <v>#DIV/0!</v>
      </c>
      <c r="CJ15" s="126" t="e">
        <f t="shared" si="71"/>
        <v>#DIV/0!</v>
      </c>
      <c r="CK15" s="126" t="e">
        <f t="shared" si="72"/>
        <v>#DIV/0!</v>
      </c>
      <c r="CL15" s="131">
        <f t="shared" si="46"/>
        <v>0</v>
      </c>
      <c r="CM15" s="129"/>
      <c r="CN15" s="132">
        <f t="shared" si="73"/>
        <v>0</v>
      </c>
      <c r="CO15" s="133">
        <f t="shared" si="31"/>
        <v>0</v>
      </c>
      <c r="CP15" s="134">
        <f t="shared" si="74"/>
        <v>0</v>
      </c>
    </row>
    <row r="16" spans="1:94" s="29" customFormat="1" ht="14.25" customHeight="1" x14ac:dyDescent="0.3">
      <c r="A16" s="190"/>
      <c r="B16" s="191"/>
      <c r="C16" s="30"/>
      <c r="D16" s="165"/>
      <c r="E16" s="166"/>
      <c r="F16" s="166"/>
      <c r="G16" s="167"/>
      <c r="H16" s="167"/>
      <c r="I16" s="167"/>
      <c r="J16" s="168"/>
      <c r="K16" s="169"/>
      <c r="L16" s="170"/>
      <c r="M16" s="27"/>
      <c r="N16" s="177"/>
      <c r="O16" s="178"/>
      <c r="P16" s="178"/>
      <c r="Q16" s="179"/>
      <c r="R16" s="179"/>
      <c r="S16" s="179"/>
      <c r="T16" s="178"/>
      <c r="U16" s="178"/>
      <c r="V16" s="180"/>
      <c r="W16" s="181"/>
      <c r="X16" s="182"/>
      <c r="Y16" s="183"/>
      <c r="Z16" s="183"/>
      <c r="AA16" s="183"/>
      <c r="AB16" s="184"/>
      <c r="AC16" s="184"/>
      <c r="AD16" s="88">
        <f t="shared" si="48"/>
        <v>0</v>
      </c>
      <c r="AE16" s="89">
        <f t="shared" si="49"/>
        <v>0</v>
      </c>
      <c r="AF16" s="28"/>
      <c r="AG16" s="231"/>
      <c r="AH16" s="138">
        <v>1</v>
      </c>
      <c r="AI16" s="139">
        <f t="shared" si="34"/>
        <v>0</v>
      </c>
      <c r="AJ16" s="139">
        <f t="shared" si="35"/>
        <v>0</v>
      </c>
      <c r="AK16" s="139">
        <f t="shared" si="36"/>
        <v>0</v>
      </c>
      <c r="AL16" s="140">
        <f>MIN(IF(T16="Y",(IF(U16="HHD",((K16*AE16)+$B$34),IF(U16="MHD",((K16*AE16)+$B$35),IF(U16="LHD",((K16*AE16)+$B$36),(K16*AE16))))),MIN((K16*AE16),$B$31)))</f>
        <v>0</v>
      </c>
      <c r="AM16" s="141">
        <f t="shared" si="51"/>
        <v>0</v>
      </c>
      <c r="AN16" s="141">
        <f t="shared" si="52"/>
        <v>0</v>
      </c>
      <c r="AO16" s="141">
        <f t="shared" si="53"/>
        <v>0</v>
      </c>
      <c r="AP16" s="139">
        <f t="shared" si="75"/>
        <v>0</v>
      </c>
      <c r="AQ16" s="139">
        <f t="shared" si="55"/>
        <v>0</v>
      </c>
      <c r="AR16" s="139">
        <f t="shared" si="56"/>
        <v>0</v>
      </c>
      <c r="AS16" s="142">
        <f t="shared" si="38"/>
        <v>0</v>
      </c>
      <c r="AT16" s="143">
        <f t="shared" si="3"/>
        <v>0</v>
      </c>
      <c r="AU16" s="143">
        <f t="shared" si="4"/>
        <v>0</v>
      </c>
      <c r="AV16" s="144"/>
      <c r="AW16" s="180"/>
      <c r="AX16" s="145">
        <f t="shared" si="57"/>
        <v>0</v>
      </c>
      <c r="AY16" s="135">
        <f t="shared" si="58"/>
        <v>0</v>
      </c>
      <c r="AZ16" s="136">
        <f t="shared" si="59"/>
        <v>0</v>
      </c>
      <c r="BA16" s="136">
        <f t="shared" si="60"/>
        <v>0</v>
      </c>
      <c r="BB16" s="137" t="e">
        <f t="shared" si="61"/>
        <v>#DIV/0!</v>
      </c>
      <c r="BC16" s="115"/>
      <c r="BD16" s="116"/>
      <c r="BE16" s="117"/>
      <c r="BF16" s="117"/>
      <c r="BG16" s="117"/>
      <c r="BH16" s="117"/>
      <c r="BI16" s="117"/>
      <c r="BJ16" s="118"/>
      <c r="BK16" s="119"/>
      <c r="BL16" s="120"/>
      <c r="BM16" s="121"/>
      <c r="BN16" s="122">
        <f t="shared" si="9"/>
        <v>0</v>
      </c>
      <c r="BO16" s="122">
        <f t="shared" si="62"/>
        <v>0</v>
      </c>
      <c r="BP16" s="123">
        <f t="shared" si="63"/>
        <v>0</v>
      </c>
      <c r="BQ16" s="124"/>
      <c r="BR16" s="125"/>
      <c r="BS16" s="126">
        <f t="shared" si="12"/>
        <v>0</v>
      </c>
      <c r="BT16" s="126">
        <f t="shared" si="13"/>
        <v>0</v>
      </c>
      <c r="BU16" s="126">
        <f t="shared" si="14"/>
        <v>0</v>
      </c>
      <c r="BV16" s="126">
        <f t="shared" si="15"/>
        <v>0</v>
      </c>
      <c r="BW16" s="126">
        <f t="shared" si="16"/>
        <v>0</v>
      </c>
      <c r="BX16" s="126">
        <f t="shared" si="17"/>
        <v>0</v>
      </c>
      <c r="BY16" s="126">
        <f t="shared" si="64"/>
        <v>0</v>
      </c>
      <c r="BZ16" s="126">
        <f t="shared" si="65"/>
        <v>0</v>
      </c>
      <c r="CA16" s="126">
        <f t="shared" si="43"/>
        <v>0</v>
      </c>
      <c r="CB16" s="127">
        <f t="shared" si="66"/>
        <v>0</v>
      </c>
      <c r="CC16" s="128">
        <f t="shared" si="22"/>
        <v>0</v>
      </c>
      <c r="CD16" s="129"/>
      <c r="CE16" s="130">
        <f t="shared" si="67"/>
        <v>0</v>
      </c>
      <c r="CF16" s="115"/>
      <c r="CG16" s="128">
        <f t="shared" si="68"/>
        <v>0</v>
      </c>
      <c r="CH16" s="128">
        <f t="shared" si="69"/>
        <v>0</v>
      </c>
      <c r="CI16" s="126" t="e">
        <f t="shared" si="70"/>
        <v>#DIV/0!</v>
      </c>
      <c r="CJ16" s="126" t="e">
        <f t="shared" si="71"/>
        <v>#DIV/0!</v>
      </c>
      <c r="CK16" s="126" t="e">
        <f t="shared" si="72"/>
        <v>#DIV/0!</v>
      </c>
      <c r="CL16" s="131">
        <f t="shared" si="46"/>
        <v>0</v>
      </c>
      <c r="CM16" s="129"/>
      <c r="CN16" s="132">
        <f t="shared" si="73"/>
        <v>0</v>
      </c>
      <c r="CO16" s="133">
        <f t="shared" si="31"/>
        <v>0</v>
      </c>
      <c r="CP16" s="134">
        <f t="shared" si="74"/>
        <v>0</v>
      </c>
    </row>
    <row r="17" spans="1:94" s="29" customFormat="1" ht="14.25" customHeight="1" x14ac:dyDescent="0.3">
      <c r="A17" s="190"/>
      <c r="B17" s="191"/>
      <c r="C17" s="30"/>
      <c r="D17" s="165"/>
      <c r="E17" s="166"/>
      <c r="F17" s="166"/>
      <c r="G17" s="167"/>
      <c r="H17" s="167"/>
      <c r="I17" s="167"/>
      <c r="J17" s="168"/>
      <c r="K17" s="169"/>
      <c r="L17" s="170"/>
      <c r="M17" s="27"/>
      <c r="N17" s="177"/>
      <c r="O17" s="178"/>
      <c r="P17" s="178"/>
      <c r="Q17" s="179"/>
      <c r="R17" s="179"/>
      <c r="S17" s="179"/>
      <c r="T17" s="178"/>
      <c r="U17" s="178"/>
      <c r="V17" s="180"/>
      <c r="W17" s="181"/>
      <c r="X17" s="182"/>
      <c r="Y17" s="183"/>
      <c r="Z17" s="183"/>
      <c r="AA17" s="183"/>
      <c r="AB17" s="184"/>
      <c r="AC17" s="184"/>
      <c r="AD17" s="88">
        <f t="shared" si="48"/>
        <v>0</v>
      </c>
      <c r="AE17" s="89">
        <f t="shared" si="49"/>
        <v>0</v>
      </c>
      <c r="AF17" s="28"/>
      <c r="AG17" s="231"/>
      <c r="AH17" s="138">
        <v>1</v>
      </c>
      <c r="AI17" s="139">
        <f t="shared" si="34"/>
        <v>0</v>
      </c>
      <c r="AJ17" s="139">
        <f t="shared" si="35"/>
        <v>0</v>
      </c>
      <c r="AK17" s="139">
        <f t="shared" si="36"/>
        <v>0</v>
      </c>
      <c r="AL17" s="140">
        <f t="shared" si="50"/>
        <v>0</v>
      </c>
      <c r="AM17" s="141">
        <f t="shared" si="51"/>
        <v>0</v>
      </c>
      <c r="AN17" s="141">
        <f t="shared" si="52"/>
        <v>0</v>
      </c>
      <c r="AO17" s="141">
        <f t="shared" si="53"/>
        <v>0</v>
      </c>
      <c r="AP17" s="139">
        <f t="shared" si="75"/>
        <v>0</v>
      </c>
      <c r="AQ17" s="139">
        <f t="shared" si="55"/>
        <v>0</v>
      </c>
      <c r="AR17" s="139">
        <f t="shared" si="56"/>
        <v>0</v>
      </c>
      <c r="AS17" s="142">
        <f t="shared" si="38"/>
        <v>0</v>
      </c>
      <c r="AT17" s="143">
        <f t="shared" si="3"/>
        <v>0</v>
      </c>
      <c r="AU17" s="143">
        <f t="shared" si="4"/>
        <v>0</v>
      </c>
      <c r="AV17" s="144"/>
      <c r="AW17" s="180"/>
      <c r="AX17" s="145">
        <f t="shared" si="57"/>
        <v>0</v>
      </c>
      <c r="AY17" s="135">
        <f t="shared" si="58"/>
        <v>0</v>
      </c>
      <c r="AZ17" s="136">
        <f t="shared" si="59"/>
        <v>0</v>
      </c>
      <c r="BA17" s="136">
        <f t="shared" si="60"/>
        <v>0</v>
      </c>
      <c r="BB17" s="137" t="e">
        <f t="shared" si="61"/>
        <v>#DIV/0!</v>
      </c>
      <c r="BC17" s="115"/>
      <c r="BD17" s="116"/>
      <c r="BE17" s="117"/>
      <c r="BF17" s="117"/>
      <c r="BG17" s="117"/>
      <c r="BH17" s="117"/>
      <c r="BI17" s="117"/>
      <c r="BJ17" s="118"/>
      <c r="BK17" s="119"/>
      <c r="BL17" s="120"/>
      <c r="BM17" s="121"/>
      <c r="BN17" s="122">
        <f t="shared" si="9"/>
        <v>0</v>
      </c>
      <c r="BO17" s="122">
        <f t="shared" si="62"/>
        <v>0</v>
      </c>
      <c r="BP17" s="123">
        <f t="shared" si="63"/>
        <v>0</v>
      </c>
      <c r="BQ17" s="124"/>
      <c r="BR17" s="125"/>
      <c r="BS17" s="126">
        <f t="shared" si="12"/>
        <v>0</v>
      </c>
      <c r="BT17" s="126">
        <f t="shared" si="13"/>
        <v>0</v>
      </c>
      <c r="BU17" s="126">
        <f t="shared" si="14"/>
        <v>0</v>
      </c>
      <c r="BV17" s="126">
        <f t="shared" si="15"/>
        <v>0</v>
      </c>
      <c r="BW17" s="126">
        <f t="shared" si="16"/>
        <v>0</v>
      </c>
      <c r="BX17" s="126">
        <f t="shared" si="17"/>
        <v>0</v>
      </c>
      <c r="BY17" s="126">
        <f t="shared" si="64"/>
        <v>0</v>
      </c>
      <c r="BZ17" s="126">
        <f t="shared" si="65"/>
        <v>0</v>
      </c>
      <c r="CA17" s="126">
        <f t="shared" si="43"/>
        <v>0</v>
      </c>
      <c r="CB17" s="127">
        <f t="shared" si="66"/>
        <v>0</v>
      </c>
      <c r="CC17" s="128">
        <f t="shared" si="22"/>
        <v>0</v>
      </c>
      <c r="CD17" s="129"/>
      <c r="CE17" s="130">
        <f t="shared" si="67"/>
        <v>0</v>
      </c>
      <c r="CF17" s="115"/>
      <c r="CG17" s="128">
        <f t="shared" si="68"/>
        <v>0</v>
      </c>
      <c r="CH17" s="128">
        <f t="shared" si="69"/>
        <v>0</v>
      </c>
      <c r="CI17" s="126" t="e">
        <f t="shared" si="70"/>
        <v>#DIV/0!</v>
      </c>
      <c r="CJ17" s="126" t="e">
        <f t="shared" si="71"/>
        <v>#DIV/0!</v>
      </c>
      <c r="CK17" s="126" t="e">
        <f t="shared" si="72"/>
        <v>#DIV/0!</v>
      </c>
      <c r="CL17" s="131">
        <f t="shared" si="46"/>
        <v>0</v>
      </c>
      <c r="CM17" s="129"/>
      <c r="CN17" s="132">
        <f t="shared" si="73"/>
        <v>0</v>
      </c>
      <c r="CO17" s="133">
        <f t="shared" si="31"/>
        <v>0</v>
      </c>
      <c r="CP17" s="134">
        <f t="shared" si="74"/>
        <v>0</v>
      </c>
    </row>
    <row r="18" spans="1:94" s="29" customFormat="1" ht="14.25" customHeight="1" x14ac:dyDescent="0.3">
      <c r="A18" s="190"/>
      <c r="B18" s="191"/>
      <c r="C18" s="30"/>
      <c r="D18" s="165"/>
      <c r="E18" s="166"/>
      <c r="F18" s="166"/>
      <c r="G18" s="167"/>
      <c r="H18" s="167"/>
      <c r="I18" s="167"/>
      <c r="J18" s="168"/>
      <c r="K18" s="169"/>
      <c r="L18" s="170"/>
      <c r="M18" s="27"/>
      <c r="N18" s="177"/>
      <c r="O18" s="178"/>
      <c r="P18" s="178"/>
      <c r="Q18" s="179"/>
      <c r="R18" s="179"/>
      <c r="S18" s="179"/>
      <c r="T18" s="178"/>
      <c r="U18" s="178"/>
      <c r="V18" s="180"/>
      <c r="W18" s="181"/>
      <c r="X18" s="182"/>
      <c r="Y18" s="183"/>
      <c r="Z18" s="183"/>
      <c r="AA18" s="183"/>
      <c r="AB18" s="184"/>
      <c r="AC18" s="184"/>
      <c r="AD18" s="88">
        <f t="shared" si="48"/>
        <v>0</v>
      </c>
      <c r="AE18" s="89">
        <f t="shared" si="49"/>
        <v>0</v>
      </c>
      <c r="AF18" s="28"/>
      <c r="AG18" s="231"/>
      <c r="AH18" s="138">
        <v>1</v>
      </c>
      <c r="AI18" s="139">
        <f t="shared" si="34"/>
        <v>0</v>
      </c>
      <c r="AJ18" s="139">
        <f t="shared" si="35"/>
        <v>0</v>
      </c>
      <c r="AK18" s="139">
        <f t="shared" si="36"/>
        <v>0</v>
      </c>
      <c r="AL18" s="140">
        <f t="shared" si="50"/>
        <v>0</v>
      </c>
      <c r="AM18" s="141">
        <f t="shared" si="51"/>
        <v>0</v>
      </c>
      <c r="AN18" s="141">
        <f t="shared" si="52"/>
        <v>0</v>
      </c>
      <c r="AO18" s="141">
        <f t="shared" si="53"/>
        <v>0</v>
      </c>
      <c r="AP18" s="139">
        <f t="shared" si="75"/>
        <v>0</v>
      </c>
      <c r="AQ18" s="139">
        <f t="shared" si="55"/>
        <v>0</v>
      </c>
      <c r="AR18" s="139">
        <f t="shared" si="56"/>
        <v>0</v>
      </c>
      <c r="AS18" s="142">
        <f t="shared" si="38"/>
        <v>0</v>
      </c>
      <c r="AT18" s="143">
        <f t="shared" si="3"/>
        <v>0</v>
      </c>
      <c r="AU18" s="143">
        <f t="shared" si="4"/>
        <v>0</v>
      </c>
      <c r="AV18" s="144"/>
      <c r="AW18" s="180"/>
      <c r="AX18" s="145">
        <f t="shared" si="57"/>
        <v>0</v>
      </c>
      <c r="AY18" s="135">
        <f t="shared" si="58"/>
        <v>0</v>
      </c>
      <c r="AZ18" s="136">
        <f t="shared" si="59"/>
        <v>0</v>
      </c>
      <c r="BA18" s="136">
        <f t="shared" si="60"/>
        <v>0</v>
      </c>
      <c r="BB18" s="137" t="e">
        <f t="shared" si="61"/>
        <v>#DIV/0!</v>
      </c>
      <c r="BC18" s="115"/>
      <c r="BD18" s="116"/>
      <c r="BE18" s="117"/>
      <c r="BF18" s="117"/>
      <c r="BG18" s="117"/>
      <c r="BH18" s="117"/>
      <c r="BI18" s="117"/>
      <c r="BJ18" s="118"/>
      <c r="BK18" s="119"/>
      <c r="BL18" s="120"/>
      <c r="BM18" s="121"/>
      <c r="BN18" s="122">
        <f t="shared" si="9"/>
        <v>0</v>
      </c>
      <c r="BO18" s="122">
        <f t="shared" si="62"/>
        <v>0</v>
      </c>
      <c r="BP18" s="123">
        <f t="shared" si="63"/>
        <v>0</v>
      </c>
      <c r="BQ18" s="124"/>
      <c r="BR18" s="125"/>
      <c r="BS18" s="126">
        <f t="shared" si="12"/>
        <v>0</v>
      </c>
      <c r="BT18" s="126">
        <f t="shared" si="13"/>
        <v>0</v>
      </c>
      <c r="BU18" s="126">
        <f t="shared" si="14"/>
        <v>0</v>
      </c>
      <c r="BV18" s="126">
        <f t="shared" si="15"/>
        <v>0</v>
      </c>
      <c r="BW18" s="126">
        <f t="shared" si="16"/>
        <v>0</v>
      </c>
      <c r="BX18" s="126">
        <f t="shared" si="17"/>
        <v>0</v>
      </c>
      <c r="BY18" s="126">
        <f t="shared" si="64"/>
        <v>0</v>
      </c>
      <c r="BZ18" s="126">
        <f t="shared" si="65"/>
        <v>0</v>
      </c>
      <c r="CA18" s="126">
        <f t="shared" si="43"/>
        <v>0</v>
      </c>
      <c r="CB18" s="127">
        <f t="shared" si="66"/>
        <v>0</v>
      </c>
      <c r="CC18" s="128">
        <f t="shared" si="22"/>
        <v>0</v>
      </c>
      <c r="CD18" s="129"/>
      <c r="CE18" s="130">
        <f t="shared" si="67"/>
        <v>0</v>
      </c>
      <c r="CF18" s="115"/>
      <c r="CG18" s="128">
        <f t="shared" si="68"/>
        <v>0</v>
      </c>
      <c r="CH18" s="128">
        <f t="shared" si="69"/>
        <v>0</v>
      </c>
      <c r="CI18" s="126" t="e">
        <f t="shared" si="70"/>
        <v>#DIV/0!</v>
      </c>
      <c r="CJ18" s="126" t="e">
        <f t="shared" si="71"/>
        <v>#DIV/0!</v>
      </c>
      <c r="CK18" s="126" t="e">
        <f t="shared" si="72"/>
        <v>#DIV/0!</v>
      </c>
      <c r="CL18" s="131">
        <f t="shared" si="46"/>
        <v>0</v>
      </c>
      <c r="CM18" s="129"/>
      <c r="CN18" s="132">
        <f t="shared" si="73"/>
        <v>0</v>
      </c>
      <c r="CO18" s="133">
        <f t="shared" si="31"/>
        <v>0</v>
      </c>
      <c r="CP18" s="134">
        <f t="shared" si="74"/>
        <v>0</v>
      </c>
    </row>
    <row r="19" spans="1:94" s="29" customFormat="1" ht="14.25" customHeight="1" x14ac:dyDescent="0.3">
      <c r="A19" s="190"/>
      <c r="B19" s="191"/>
      <c r="C19" s="30"/>
      <c r="D19" s="165"/>
      <c r="E19" s="166"/>
      <c r="F19" s="166"/>
      <c r="G19" s="167"/>
      <c r="H19" s="167"/>
      <c r="I19" s="167"/>
      <c r="J19" s="168"/>
      <c r="K19" s="169"/>
      <c r="L19" s="170"/>
      <c r="M19" s="27"/>
      <c r="N19" s="177"/>
      <c r="O19" s="178"/>
      <c r="P19" s="178"/>
      <c r="Q19" s="179"/>
      <c r="R19" s="179"/>
      <c r="S19" s="179"/>
      <c r="T19" s="178"/>
      <c r="U19" s="178"/>
      <c r="V19" s="180"/>
      <c r="W19" s="181"/>
      <c r="X19" s="182"/>
      <c r="Y19" s="183"/>
      <c r="Z19" s="183"/>
      <c r="AA19" s="183"/>
      <c r="AB19" s="184"/>
      <c r="AC19" s="184"/>
      <c r="AD19" s="88">
        <f t="shared" si="48"/>
        <v>0</v>
      </c>
      <c r="AE19" s="89">
        <f t="shared" si="49"/>
        <v>0</v>
      </c>
      <c r="AF19" s="28"/>
      <c r="AG19" s="231"/>
      <c r="AH19" s="138">
        <v>1</v>
      </c>
      <c r="AI19" s="139">
        <f t="shared" si="34"/>
        <v>0</v>
      </c>
      <c r="AJ19" s="139">
        <f t="shared" si="35"/>
        <v>0</v>
      </c>
      <c r="AK19" s="139">
        <f t="shared" si="36"/>
        <v>0</v>
      </c>
      <c r="AL19" s="140">
        <f t="shared" si="50"/>
        <v>0</v>
      </c>
      <c r="AM19" s="141">
        <f t="shared" si="51"/>
        <v>0</v>
      </c>
      <c r="AN19" s="141">
        <f t="shared" si="52"/>
        <v>0</v>
      </c>
      <c r="AO19" s="141">
        <f t="shared" si="53"/>
        <v>0</v>
      </c>
      <c r="AP19" s="139">
        <f t="shared" si="75"/>
        <v>0</v>
      </c>
      <c r="AQ19" s="139">
        <f t="shared" si="55"/>
        <v>0</v>
      </c>
      <c r="AR19" s="139">
        <f t="shared" si="56"/>
        <v>0</v>
      </c>
      <c r="AS19" s="142">
        <f t="shared" si="38"/>
        <v>0</v>
      </c>
      <c r="AT19" s="143">
        <f t="shared" si="3"/>
        <v>0</v>
      </c>
      <c r="AU19" s="143">
        <f t="shared" si="4"/>
        <v>0</v>
      </c>
      <c r="AV19" s="144"/>
      <c r="AW19" s="180"/>
      <c r="AX19" s="145">
        <f t="shared" si="57"/>
        <v>0</v>
      </c>
      <c r="AY19" s="135">
        <f t="shared" si="58"/>
        <v>0</v>
      </c>
      <c r="AZ19" s="136">
        <f t="shared" si="59"/>
        <v>0</v>
      </c>
      <c r="BA19" s="136">
        <f t="shared" si="60"/>
        <v>0</v>
      </c>
      <c r="BB19" s="137" t="e">
        <f t="shared" si="61"/>
        <v>#DIV/0!</v>
      </c>
      <c r="BC19" s="115"/>
      <c r="BD19" s="116"/>
      <c r="BE19" s="117"/>
      <c r="BF19" s="117"/>
      <c r="BG19" s="117"/>
      <c r="BH19" s="117"/>
      <c r="BI19" s="117"/>
      <c r="BJ19" s="118"/>
      <c r="BK19" s="119"/>
      <c r="BL19" s="120"/>
      <c r="BM19" s="121"/>
      <c r="BN19" s="122">
        <f t="shared" si="9"/>
        <v>0</v>
      </c>
      <c r="BO19" s="122">
        <f t="shared" si="62"/>
        <v>0</v>
      </c>
      <c r="BP19" s="123">
        <f t="shared" si="63"/>
        <v>0</v>
      </c>
      <c r="BQ19" s="124"/>
      <c r="BR19" s="125"/>
      <c r="BS19" s="126">
        <f t="shared" si="12"/>
        <v>0</v>
      </c>
      <c r="BT19" s="126">
        <f t="shared" si="13"/>
        <v>0</v>
      </c>
      <c r="BU19" s="126">
        <f t="shared" si="14"/>
        <v>0</v>
      </c>
      <c r="BV19" s="126">
        <f t="shared" si="15"/>
        <v>0</v>
      </c>
      <c r="BW19" s="126">
        <f t="shared" si="16"/>
        <v>0</v>
      </c>
      <c r="BX19" s="126">
        <f t="shared" si="17"/>
        <v>0</v>
      </c>
      <c r="BY19" s="126">
        <f t="shared" si="64"/>
        <v>0</v>
      </c>
      <c r="BZ19" s="126">
        <f t="shared" si="65"/>
        <v>0</v>
      </c>
      <c r="CA19" s="126">
        <f t="shared" si="43"/>
        <v>0</v>
      </c>
      <c r="CB19" s="127">
        <f t="shared" si="66"/>
        <v>0</v>
      </c>
      <c r="CC19" s="128">
        <f t="shared" si="22"/>
        <v>0</v>
      </c>
      <c r="CD19" s="129"/>
      <c r="CE19" s="130">
        <f t="shared" si="67"/>
        <v>0</v>
      </c>
      <c r="CF19" s="115"/>
      <c r="CG19" s="128">
        <f t="shared" si="68"/>
        <v>0</v>
      </c>
      <c r="CH19" s="128">
        <f t="shared" si="69"/>
        <v>0</v>
      </c>
      <c r="CI19" s="126" t="e">
        <f t="shared" si="70"/>
        <v>#DIV/0!</v>
      </c>
      <c r="CJ19" s="126" t="e">
        <f t="shared" si="71"/>
        <v>#DIV/0!</v>
      </c>
      <c r="CK19" s="126" t="e">
        <f t="shared" si="72"/>
        <v>#DIV/0!</v>
      </c>
      <c r="CL19" s="131">
        <f t="shared" si="46"/>
        <v>0</v>
      </c>
      <c r="CM19" s="129"/>
      <c r="CN19" s="132">
        <f t="shared" si="73"/>
        <v>0</v>
      </c>
      <c r="CO19" s="133">
        <f t="shared" si="31"/>
        <v>0</v>
      </c>
      <c r="CP19" s="134">
        <f t="shared" si="74"/>
        <v>0</v>
      </c>
    </row>
    <row r="20" spans="1:94" s="29" customFormat="1" ht="14.25" customHeight="1" x14ac:dyDescent="0.3">
      <c r="A20" s="190"/>
      <c r="B20" s="191"/>
      <c r="C20" s="30"/>
      <c r="D20" s="165"/>
      <c r="E20" s="166"/>
      <c r="F20" s="166"/>
      <c r="G20" s="167"/>
      <c r="H20" s="167"/>
      <c r="I20" s="167"/>
      <c r="J20" s="168"/>
      <c r="K20" s="169"/>
      <c r="L20" s="170"/>
      <c r="M20" s="27"/>
      <c r="N20" s="177"/>
      <c r="O20" s="178"/>
      <c r="P20" s="178"/>
      <c r="Q20" s="179"/>
      <c r="R20" s="179"/>
      <c r="S20" s="179"/>
      <c r="T20" s="178"/>
      <c r="U20" s="178"/>
      <c r="V20" s="180"/>
      <c r="W20" s="181"/>
      <c r="X20" s="182"/>
      <c r="Y20" s="183"/>
      <c r="Z20" s="183"/>
      <c r="AA20" s="183"/>
      <c r="AB20" s="184"/>
      <c r="AC20" s="184"/>
      <c r="AD20" s="88">
        <f t="shared" si="48"/>
        <v>0</v>
      </c>
      <c r="AE20" s="89">
        <f t="shared" si="49"/>
        <v>0</v>
      </c>
      <c r="AF20" s="28"/>
      <c r="AG20" s="231"/>
      <c r="AH20" s="138">
        <v>1</v>
      </c>
      <c r="AI20" s="139">
        <f t="shared" si="34"/>
        <v>0</v>
      </c>
      <c r="AJ20" s="139">
        <f t="shared" si="35"/>
        <v>0</v>
      </c>
      <c r="AK20" s="139">
        <f t="shared" si="36"/>
        <v>0</v>
      </c>
      <c r="AL20" s="140">
        <f t="shared" si="50"/>
        <v>0</v>
      </c>
      <c r="AM20" s="141">
        <f t="shared" si="51"/>
        <v>0</v>
      </c>
      <c r="AN20" s="141">
        <f t="shared" si="52"/>
        <v>0</v>
      </c>
      <c r="AO20" s="141">
        <f t="shared" si="53"/>
        <v>0</v>
      </c>
      <c r="AP20" s="139">
        <f t="shared" si="75"/>
        <v>0</v>
      </c>
      <c r="AQ20" s="139">
        <f t="shared" si="55"/>
        <v>0</v>
      </c>
      <c r="AR20" s="139">
        <f t="shared" si="56"/>
        <v>0</v>
      </c>
      <c r="AS20" s="142">
        <f t="shared" si="38"/>
        <v>0</v>
      </c>
      <c r="AT20" s="143">
        <f t="shared" si="3"/>
        <v>0</v>
      </c>
      <c r="AU20" s="143">
        <f t="shared" si="4"/>
        <v>0</v>
      </c>
      <c r="AV20" s="144"/>
      <c r="AW20" s="180"/>
      <c r="AX20" s="145">
        <f t="shared" si="57"/>
        <v>0</v>
      </c>
      <c r="AY20" s="135">
        <f t="shared" si="58"/>
        <v>0</v>
      </c>
      <c r="AZ20" s="136">
        <f t="shared" si="59"/>
        <v>0</v>
      </c>
      <c r="BA20" s="136">
        <f t="shared" si="60"/>
        <v>0</v>
      </c>
      <c r="BB20" s="137" t="e">
        <f t="shared" si="61"/>
        <v>#DIV/0!</v>
      </c>
      <c r="BC20" s="115"/>
      <c r="BD20" s="116"/>
      <c r="BE20" s="117"/>
      <c r="BF20" s="117"/>
      <c r="BG20" s="117"/>
      <c r="BH20" s="117"/>
      <c r="BI20" s="117"/>
      <c r="BJ20" s="118"/>
      <c r="BK20" s="119"/>
      <c r="BL20" s="120"/>
      <c r="BM20" s="121"/>
      <c r="BN20" s="122">
        <f t="shared" si="9"/>
        <v>0</v>
      </c>
      <c r="BO20" s="122">
        <f t="shared" si="62"/>
        <v>0</v>
      </c>
      <c r="BP20" s="123">
        <f t="shared" si="63"/>
        <v>0</v>
      </c>
      <c r="BQ20" s="124"/>
      <c r="BR20" s="125"/>
      <c r="BS20" s="126">
        <f t="shared" si="12"/>
        <v>0</v>
      </c>
      <c r="BT20" s="126">
        <f t="shared" si="13"/>
        <v>0</v>
      </c>
      <c r="BU20" s="126">
        <f t="shared" si="14"/>
        <v>0</v>
      </c>
      <c r="BV20" s="126">
        <f t="shared" si="15"/>
        <v>0</v>
      </c>
      <c r="BW20" s="126">
        <f t="shared" si="16"/>
        <v>0</v>
      </c>
      <c r="BX20" s="126">
        <f t="shared" si="17"/>
        <v>0</v>
      </c>
      <c r="BY20" s="126">
        <f t="shared" si="64"/>
        <v>0</v>
      </c>
      <c r="BZ20" s="126">
        <f t="shared" si="65"/>
        <v>0</v>
      </c>
      <c r="CA20" s="126">
        <f t="shared" si="43"/>
        <v>0</v>
      </c>
      <c r="CB20" s="127">
        <f t="shared" si="66"/>
        <v>0</v>
      </c>
      <c r="CC20" s="128">
        <f t="shared" si="22"/>
        <v>0</v>
      </c>
      <c r="CD20" s="129"/>
      <c r="CE20" s="130">
        <f t="shared" si="67"/>
        <v>0</v>
      </c>
      <c r="CF20" s="115"/>
      <c r="CG20" s="128">
        <f t="shared" si="68"/>
        <v>0</v>
      </c>
      <c r="CH20" s="128">
        <f t="shared" si="69"/>
        <v>0</v>
      </c>
      <c r="CI20" s="126" t="e">
        <f t="shared" si="70"/>
        <v>#DIV/0!</v>
      </c>
      <c r="CJ20" s="126" t="e">
        <f t="shared" si="71"/>
        <v>#DIV/0!</v>
      </c>
      <c r="CK20" s="126" t="e">
        <f t="shared" si="72"/>
        <v>#DIV/0!</v>
      </c>
      <c r="CL20" s="131">
        <f t="shared" si="46"/>
        <v>0</v>
      </c>
      <c r="CM20" s="129"/>
      <c r="CN20" s="132">
        <f t="shared" si="73"/>
        <v>0</v>
      </c>
      <c r="CO20" s="133">
        <f t="shared" si="31"/>
        <v>0</v>
      </c>
      <c r="CP20" s="134">
        <f t="shared" si="74"/>
        <v>0</v>
      </c>
    </row>
    <row r="21" spans="1:94" s="29" customFormat="1" ht="14.25" customHeight="1" x14ac:dyDescent="0.3">
      <c r="A21" s="190"/>
      <c r="B21" s="191"/>
      <c r="C21" s="30"/>
      <c r="D21" s="165"/>
      <c r="E21" s="166"/>
      <c r="F21" s="166"/>
      <c r="G21" s="167"/>
      <c r="H21" s="167"/>
      <c r="I21" s="167"/>
      <c r="J21" s="168"/>
      <c r="K21" s="169"/>
      <c r="L21" s="170"/>
      <c r="M21" s="27"/>
      <c r="N21" s="177"/>
      <c r="O21" s="178"/>
      <c r="P21" s="178"/>
      <c r="Q21" s="179"/>
      <c r="R21" s="179"/>
      <c r="S21" s="179"/>
      <c r="T21" s="178"/>
      <c r="U21" s="178"/>
      <c r="V21" s="180"/>
      <c r="W21" s="181"/>
      <c r="X21" s="182"/>
      <c r="Y21" s="183"/>
      <c r="Z21" s="183"/>
      <c r="AA21" s="183"/>
      <c r="AB21" s="184"/>
      <c r="AC21" s="184"/>
      <c r="AD21" s="88">
        <f t="shared" si="48"/>
        <v>0</v>
      </c>
      <c r="AE21" s="89">
        <f t="shared" si="49"/>
        <v>0</v>
      </c>
      <c r="AF21" s="28"/>
      <c r="AG21" s="231"/>
      <c r="AH21" s="138">
        <v>1</v>
      </c>
      <c r="AI21" s="139">
        <f t="shared" si="34"/>
        <v>0</v>
      </c>
      <c r="AJ21" s="139">
        <f t="shared" si="35"/>
        <v>0</v>
      </c>
      <c r="AK21" s="139">
        <f t="shared" si="36"/>
        <v>0</v>
      </c>
      <c r="AL21" s="140">
        <f t="shared" si="50"/>
        <v>0</v>
      </c>
      <c r="AM21" s="141">
        <f t="shared" si="51"/>
        <v>0</v>
      </c>
      <c r="AN21" s="141">
        <f t="shared" si="52"/>
        <v>0</v>
      </c>
      <c r="AO21" s="141">
        <f t="shared" si="53"/>
        <v>0</v>
      </c>
      <c r="AP21" s="139">
        <f t="shared" si="75"/>
        <v>0</v>
      </c>
      <c r="AQ21" s="139">
        <f t="shared" si="55"/>
        <v>0</v>
      </c>
      <c r="AR21" s="139">
        <f t="shared" si="56"/>
        <v>0</v>
      </c>
      <c r="AS21" s="142">
        <f t="shared" si="38"/>
        <v>0</v>
      </c>
      <c r="AT21" s="143">
        <f t="shared" si="3"/>
        <v>0</v>
      </c>
      <c r="AU21" s="143">
        <f t="shared" si="4"/>
        <v>0</v>
      </c>
      <c r="AV21" s="144"/>
      <c r="AW21" s="180"/>
      <c r="AX21" s="145">
        <f t="shared" si="57"/>
        <v>0</v>
      </c>
      <c r="AY21" s="135">
        <f t="shared" si="58"/>
        <v>0</v>
      </c>
      <c r="AZ21" s="136">
        <f t="shared" si="59"/>
        <v>0</v>
      </c>
      <c r="BA21" s="136">
        <f t="shared" si="60"/>
        <v>0</v>
      </c>
      <c r="BB21" s="137" t="e">
        <f t="shared" si="61"/>
        <v>#DIV/0!</v>
      </c>
      <c r="BC21" s="115"/>
      <c r="BD21" s="116"/>
      <c r="BE21" s="117"/>
      <c r="BF21" s="117"/>
      <c r="BG21" s="117"/>
      <c r="BH21" s="117"/>
      <c r="BI21" s="117"/>
      <c r="BJ21" s="118"/>
      <c r="BK21" s="119"/>
      <c r="BL21" s="120"/>
      <c r="BM21" s="121"/>
      <c r="BN21" s="122">
        <f t="shared" si="9"/>
        <v>0</v>
      </c>
      <c r="BO21" s="122">
        <f t="shared" si="62"/>
        <v>0</v>
      </c>
      <c r="BP21" s="123">
        <f t="shared" si="63"/>
        <v>0</v>
      </c>
      <c r="BQ21" s="124"/>
      <c r="BR21" s="125"/>
      <c r="BS21" s="126">
        <f t="shared" si="12"/>
        <v>0</v>
      </c>
      <c r="BT21" s="126">
        <f t="shared" si="13"/>
        <v>0</v>
      </c>
      <c r="BU21" s="126">
        <f t="shared" si="14"/>
        <v>0</v>
      </c>
      <c r="BV21" s="126">
        <f t="shared" si="15"/>
        <v>0</v>
      </c>
      <c r="BW21" s="126">
        <f t="shared" si="16"/>
        <v>0</v>
      </c>
      <c r="BX21" s="126">
        <f t="shared" si="17"/>
        <v>0</v>
      </c>
      <c r="BY21" s="126">
        <f t="shared" si="64"/>
        <v>0</v>
      </c>
      <c r="BZ21" s="126">
        <f t="shared" si="65"/>
        <v>0</v>
      </c>
      <c r="CA21" s="126">
        <f t="shared" si="43"/>
        <v>0</v>
      </c>
      <c r="CB21" s="127">
        <f t="shared" si="66"/>
        <v>0</v>
      </c>
      <c r="CC21" s="128">
        <f t="shared" si="22"/>
        <v>0</v>
      </c>
      <c r="CD21" s="129"/>
      <c r="CE21" s="130">
        <f t="shared" si="67"/>
        <v>0</v>
      </c>
      <c r="CF21" s="115"/>
      <c r="CG21" s="128">
        <f t="shared" si="68"/>
        <v>0</v>
      </c>
      <c r="CH21" s="128">
        <f t="shared" si="69"/>
        <v>0</v>
      </c>
      <c r="CI21" s="126" t="e">
        <f t="shared" si="70"/>
        <v>#DIV/0!</v>
      </c>
      <c r="CJ21" s="126" t="e">
        <f t="shared" si="71"/>
        <v>#DIV/0!</v>
      </c>
      <c r="CK21" s="126" t="e">
        <f t="shared" si="72"/>
        <v>#DIV/0!</v>
      </c>
      <c r="CL21" s="131">
        <f t="shared" si="46"/>
        <v>0</v>
      </c>
      <c r="CM21" s="129"/>
      <c r="CN21" s="132">
        <f t="shared" si="73"/>
        <v>0</v>
      </c>
      <c r="CO21" s="133">
        <f t="shared" si="31"/>
        <v>0</v>
      </c>
      <c r="CP21" s="134">
        <f t="shared" si="74"/>
        <v>0</v>
      </c>
    </row>
    <row r="22" spans="1:94" s="29" customFormat="1" ht="14.25" customHeight="1" x14ac:dyDescent="0.3">
      <c r="A22" s="190"/>
      <c r="B22" s="191"/>
      <c r="C22" s="30"/>
      <c r="D22" s="165"/>
      <c r="E22" s="166"/>
      <c r="F22" s="166"/>
      <c r="G22" s="167"/>
      <c r="H22" s="167"/>
      <c r="I22" s="167"/>
      <c r="J22" s="168"/>
      <c r="K22" s="169"/>
      <c r="L22" s="170"/>
      <c r="M22" s="27"/>
      <c r="N22" s="177"/>
      <c r="O22" s="178"/>
      <c r="P22" s="178"/>
      <c r="Q22" s="179"/>
      <c r="R22" s="179"/>
      <c r="S22" s="179"/>
      <c r="T22" s="178"/>
      <c r="U22" s="178"/>
      <c r="V22" s="180"/>
      <c r="W22" s="181"/>
      <c r="X22" s="182"/>
      <c r="Y22" s="183"/>
      <c r="Z22" s="183"/>
      <c r="AA22" s="183"/>
      <c r="AB22" s="184"/>
      <c r="AC22" s="184"/>
      <c r="AD22" s="88">
        <f t="shared" si="48"/>
        <v>0</v>
      </c>
      <c r="AE22" s="89">
        <f t="shared" si="49"/>
        <v>0</v>
      </c>
      <c r="AF22" s="28"/>
      <c r="AG22" s="231"/>
      <c r="AH22" s="138">
        <v>1</v>
      </c>
      <c r="AI22" s="139">
        <f t="shared" si="34"/>
        <v>0</v>
      </c>
      <c r="AJ22" s="139">
        <f t="shared" si="35"/>
        <v>0</v>
      </c>
      <c r="AK22" s="139">
        <f t="shared" si="36"/>
        <v>0</v>
      </c>
      <c r="AL22" s="140">
        <f t="shared" si="50"/>
        <v>0</v>
      </c>
      <c r="AM22" s="141">
        <f t="shared" si="51"/>
        <v>0</v>
      </c>
      <c r="AN22" s="141">
        <f t="shared" si="52"/>
        <v>0</v>
      </c>
      <c r="AO22" s="141">
        <f t="shared" si="53"/>
        <v>0</v>
      </c>
      <c r="AP22" s="139">
        <f t="shared" si="75"/>
        <v>0</v>
      </c>
      <c r="AQ22" s="139">
        <f t="shared" si="55"/>
        <v>0</v>
      </c>
      <c r="AR22" s="139">
        <f t="shared" si="56"/>
        <v>0</v>
      </c>
      <c r="AS22" s="142">
        <f t="shared" si="38"/>
        <v>0</v>
      </c>
      <c r="AT22" s="143">
        <f t="shared" si="3"/>
        <v>0</v>
      </c>
      <c r="AU22" s="143">
        <f t="shared" si="4"/>
        <v>0</v>
      </c>
      <c r="AV22" s="144"/>
      <c r="AW22" s="180"/>
      <c r="AX22" s="145">
        <f t="shared" si="57"/>
        <v>0</v>
      </c>
      <c r="AY22" s="135">
        <f t="shared" si="58"/>
        <v>0</v>
      </c>
      <c r="AZ22" s="136">
        <f t="shared" si="59"/>
        <v>0</v>
      </c>
      <c r="BA22" s="136">
        <f t="shared" si="60"/>
        <v>0</v>
      </c>
      <c r="BB22" s="137" t="e">
        <f t="shared" si="61"/>
        <v>#DIV/0!</v>
      </c>
      <c r="BC22" s="115"/>
      <c r="BD22" s="116"/>
      <c r="BE22" s="117"/>
      <c r="BF22" s="117"/>
      <c r="BG22" s="117"/>
      <c r="BH22" s="117"/>
      <c r="BI22" s="117"/>
      <c r="BJ22" s="118"/>
      <c r="BK22" s="119"/>
      <c r="BL22" s="120"/>
      <c r="BM22" s="121"/>
      <c r="BN22" s="122">
        <f t="shared" si="9"/>
        <v>0</v>
      </c>
      <c r="BO22" s="122">
        <f t="shared" si="62"/>
        <v>0</v>
      </c>
      <c r="BP22" s="123">
        <f t="shared" si="63"/>
        <v>0</v>
      </c>
      <c r="BQ22" s="124"/>
      <c r="BR22" s="125"/>
      <c r="BS22" s="126">
        <f t="shared" si="12"/>
        <v>0</v>
      </c>
      <c r="BT22" s="126">
        <f t="shared" si="13"/>
        <v>0</v>
      </c>
      <c r="BU22" s="126">
        <f t="shared" si="14"/>
        <v>0</v>
      </c>
      <c r="BV22" s="126">
        <f t="shared" si="15"/>
        <v>0</v>
      </c>
      <c r="BW22" s="126">
        <f t="shared" si="16"/>
        <v>0</v>
      </c>
      <c r="BX22" s="126">
        <f t="shared" si="17"/>
        <v>0</v>
      </c>
      <c r="BY22" s="126">
        <f t="shared" si="64"/>
        <v>0</v>
      </c>
      <c r="BZ22" s="126">
        <f t="shared" si="65"/>
        <v>0</v>
      </c>
      <c r="CA22" s="126">
        <f t="shared" si="43"/>
        <v>0</v>
      </c>
      <c r="CB22" s="127">
        <f t="shared" si="66"/>
        <v>0</v>
      </c>
      <c r="CC22" s="128">
        <f t="shared" si="22"/>
        <v>0</v>
      </c>
      <c r="CD22" s="129"/>
      <c r="CE22" s="130">
        <f t="shared" si="67"/>
        <v>0</v>
      </c>
      <c r="CF22" s="115"/>
      <c r="CG22" s="128">
        <f t="shared" si="68"/>
        <v>0</v>
      </c>
      <c r="CH22" s="128">
        <f t="shared" si="69"/>
        <v>0</v>
      </c>
      <c r="CI22" s="126" t="e">
        <f t="shared" si="70"/>
        <v>#DIV/0!</v>
      </c>
      <c r="CJ22" s="126" t="e">
        <f t="shared" si="71"/>
        <v>#DIV/0!</v>
      </c>
      <c r="CK22" s="126" t="e">
        <f t="shared" si="72"/>
        <v>#DIV/0!</v>
      </c>
      <c r="CL22" s="131">
        <f t="shared" si="46"/>
        <v>0</v>
      </c>
      <c r="CM22" s="129"/>
      <c r="CN22" s="132">
        <f t="shared" si="73"/>
        <v>0</v>
      </c>
      <c r="CO22" s="133">
        <f t="shared" si="31"/>
        <v>0</v>
      </c>
      <c r="CP22" s="134">
        <f t="shared" si="74"/>
        <v>0</v>
      </c>
    </row>
    <row r="23" spans="1:94" ht="14.25" customHeight="1" x14ac:dyDescent="0.3">
      <c r="A23" s="32">
        <f>COUNT(A9:A22)</f>
        <v>0</v>
      </c>
      <c r="B23" s="32">
        <f>COUNT(B9:B22)</f>
        <v>0</v>
      </c>
      <c r="C23" s="32"/>
      <c r="D23" s="33"/>
      <c r="E23" s="33"/>
      <c r="F23" s="34"/>
      <c r="G23" s="34"/>
      <c r="H23" s="34"/>
      <c r="I23" s="34"/>
      <c r="J23" s="34"/>
      <c r="K23" s="35"/>
      <c r="L23" s="36"/>
      <c r="M23" s="36"/>
      <c r="N23" s="33"/>
      <c r="O23" s="33"/>
      <c r="P23" s="33"/>
      <c r="Q23" s="33"/>
      <c r="R23" s="33"/>
      <c r="S23" s="33"/>
      <c r="T23" s="33"/>
      <c r="U23" s="33"/>
      <c r="V23" s="268">
        <f>SUM(V10:V22)</f>
        <v>0</v>
      </c>
      <c r="W23" s="38"/>
      <c r="X23" s="38"/>
      <c r="Y23" s="36"/>
      <c r="Z23" s="36"/>
      <c r="AA23" s="36"/>
      <c r="AB23" s="36"/>
      <c r="AC23" s="39">
        <f>MAX(AC10:AC22)</f>
        <v>0</v>
      </c>
      <c r="AD23" s="36"/>
      <c r="AE23" s="39"/>
      <c r="AF23" s="39"/>
      <c r="AG23" s="40"/>
      <c r="AH23" s="39">
        <v>1</v>
      </c>
      <c r="AI23" s="41"/>
      <c r="AJ23" s="41"/>
      <c r="AK23" s="41"/>
      <c r="AL23" s="41"/>
      <c r="AM23" s="42"/>
      <c r="AN23" s="42"/>
      <c r="AO23" s="42"/>
      <c r="AP23" s="42">
        <f>SUM(AP10:AP22)</f>
        <v>0</v>
      </c>
      <c r="AQ23" s="42">
        <f>SUM(AQ10:AQ22)</f>
        <v>0</v>
      </c>
      <c r="AR23" s="42">
        <f>SUM(AR10:AR22)</f>
        <v>0</v>
      </c>
      <c r="AS23" s="43"/>
      <c r="AT23" s="44"/>
      <c r="AU23" s="44"/>
      <c r="AV23" s="45"/>
      <c r="AW23" s="268">
        <f>SUM(AW10:AW22)</f>
        <v>0</v>
      </c>
      <c r="AX23" s="47">
        <f>IF(ISERROR((AH23*AW23)/(AP23+AQ23+(20*AR23))/AC23),0,(AH23*AW23)/(AP23+AQ23+(20*AR23))/AC23)</f>
        <v>0</v>
      </c>
      <c r="BD23" s="33"/>
      <c r="BE23" s="33"/>
      <c r="BF23" s="33"/>
      <c r="BG23" s="33"/>
      <c r="BH23" s="33"/>
      <c r="BI23" s="33"/>
      <c r="BJ23" s="34"/>
      <c r="BK23" s="37"/>
      <c r="BL23" s="38"/>
      <c r="BM23" s="36"/>
      <c r="BN23" s="36"/>
      <c r="BO23" s="36"/>
      <c r="BP23" s="39"/>
      <c r="BQ23" s="39"/>
      <c r="BR23" s="40">
        <f>SUM(BR9:BR22)</f>
        <v>0</v>
      </c>
      <c r="BS23" s="42"/>
      <c r="BT23" s="42"/>
      <c r="BU23" s="42"/>
      <c r="BV23" s="42"/>
      <c r="BW23" s="42"/>
      <c r="BX23" s="42"/>
      <c r="BY23" s="41">
        <f>SUM(BY9:BY22)</f>
        <v>0</v>
      </c>
      <c r="BZ23" s="41">
        <f>SUM(BZ9:BZ22)</f>
        <v>0</v>
      </c>
      <c r="CA23" s="41">
        <f>SUM(CA9:CA22)</f>
        <v>0</v>
      </c>
      <c r="CB23" s="43"/>
      <c r="CC23" s="44"/>
      <c r="CD23" s="46">
        <f>SUM(CD9:CD22)</f>
        <v>0</v>
      </c>
      <c r="CE23" s="47"/>
      <c r="CG23" s="43"/>
      <c r="CH23" s="44"/>
      <c r="CI23" s="48"/>
      <c r="CJ23" s="44"/>
      <c r="CK23" s="44"/>
      <c r="CL23" s="44"/>
      <c r="CM23" s="46">
        <f>SUM(CM9:CM22)</f>
        <v>0</v>
      </c>
      <c r="CN23" s="46"/>
      <c r="CO23" s="46"/>
      <c r="CP23" s="47"/>
    </row>
    <row r="24" spans="1:94" ht="14.25" customHeight="1" x14ac:dyDescent="0.3">
      <c r="C24" s="49"/>
      <c r="D24" s="33"/>
      <c r="E24" s="33"/>
      <c r="F24" s="34"/>
      <c r="G24" s="34"/>
      <c r="H24" s="34"/>
      <c r="I24" s="34"/>
      <c r="J24" s="34"/>
      <c r="K24" s="50"/>
      <c r="L24" s="36"/>
      <c r="M24" s="36"/>
      <c r="N24" s="33"/>
      <c r="O24" s="33"/>
      <c r="P24" s="33"/>
      <c r="Q24" s="33"/>
      <c r="R24" s="33"/>
      <c r="S24" s="33"/>
      <c r="T24" s="33"/>
      <c r="U24" s="33"/>
      <c r="V24" s="37"/>
      <c r="W24" s="38"/>
      <c r="X24" s="38"/>
      <c r="Y24" s="36"/>
      <c r="Z24" s="36"/>
      <c r="AA24" s="36"/>
      <c r="AB24" s="36"/>
      <c r="AC24" s="39"/>
      <c r="AD24" s="36"/>
      <c r="AE24" s="39"/>
      <c r="AF24" s="39"/>
      <c r="AL24" s="51"/>
      <c r="AT24" s="44"/>
      <c r="AU24" s="44"/>
      <c r="AX24" s="47"/>
      <c r="BJ24" s="34"/>
    </row>
    <row r="25" spans="1:94" ht="14.25" customHeight="1" x14ac:dyDescent="0.4">
      <c r="C25" s="49"/>
      <c r="D25" s="33"/>
      <c r="E25" s="33"/>
      <c r="F25" s="34"/>
      <c r="G25" s="34"/>
      <c r="H25" s="34"/>
      <c r="I25" s="34"/>
      <c r="J25" s="34"/>
      <c r="K25" s="35"/>
      <c r="L25" s="36"/>
      <c r="M25" s="36"/>
      <c r="N25" s="33"/>
      <c r="O25" s="33"/>
      <c r="P25" s="33"/>
      <c r="Q25" s="33"/>
      <c r="R25" s="33"/>
      <c r="S25" s="33"/>
      <c r="T25" s="33"/>
      <c r="U25" s="33"/>
      <c r="V25" s="37"/>
      <c r="W25" s="38"/>
      <c r="X25" s="38"/>
      <c r="Y25" s="36"/>
      <c r="Z25" s="36"/>
      <c r="AA25" s="36"/>
      <c r="AB25" s="36"/>
      <c r="AC25" s="39"/>
      <c r="AD25" s="36"/>
      <c r="AE25" s="39"/>
      <c r="AF25" s="39"/>
      <c r="AG25" s="39"/>
      <c r="AH25" s="39"/>
      <c r="AI25" s="53"/>
      <c r="AJ25" s="53"/>
      <c r="AK25" s="54"/>
      <c r="AL25" s="54"/>
      <c r="AM25" s="55" t="s">
        <v>2</v>
      </c>
      <c r="AN25" s="54"/>
      <c r="AO25" s="54"/>
      <c r="AP25" s="53"/>
      <c r="AQ25" s="53"/>
      <c r="AR25" s="54"/>
      <c r="AS25" s="55"/>
      <c r="AT25" s="44"/>
      <c r="AU25" s="44"/>
      <c r="AV25" s="84"/>
      <c r="AW25" s="57"/>
      <c r="AX25" s="47"/>
      <c r="BD25" s="80" t="s">
        <v>109</v>
      </c>
      <c r="BE25" s="76"/>
      <c r="BF25" s="76"/>
      <c r="BG25" s="76"/>
      <c r="BH25" s="76"/>
      <c r="BI25" s="76"/>
      <c r="BJ25" s="83"/>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row>
    <row r="26" spans="1:94" ht="14.25" customHeight="1" x14ac:dyDescent="0.3">
      <c r="C26" s="49"/>
      <c r="D26" s="33"/>
      <c r="E26" s="33"/>
      <c r="F26" s="34"/>
      <c r="G26" s="34"/>
      <c r="H26" s="34"/>
      <c r="I26" s="34"/>
      <c r="J26" s="34"/>
      <c r="K26" s="35"/>
      <c r="L26" s="36"/>
      <c r="M26" s="36"/>
      <c r="N26" s="33"/>
      <c r="O26" s="33"/>
      <c r="P26" s="33"/>
      <c r="Q26" s="33"/>
      <c r="R26" s="33"/>
      <c r="S26" s="33"/>
      <c r="T26" s="33"/>
      <c r="U26" s="33"/>
      <c r="V26" s="37"/>
      <c r="W26" s="38"/>
      <c r="X26" s="38"/>
      <c r="Y26" s="36"/>
      <c r="Z26" s="36"/>
      <c r="AA26" s="36"/>
      <c r="AB26" s="36"/>
      <c r="AC26" s="39"/>
      <c r="AD26" s="36"/>
      <c r="AE26" s="39"/>
      <c r="AF26" s="39"/>
      <c r="AG26" s="39"/>
      <c r="AH26" s="39"/>
      <c r="AI26" s="53"/>
      <c r="AJ26" s="53"/>
      <c r="AK26" s="54"/>
      <c r="AL26" s="54"/>
      <c r="AM26" s="58"/>
      <c r="AN26" s="58"/>
      <c r="AO26" s="54"/>
      <c r="AP26" s="53"/>
      <c r="AQ26" s="53"/>
      <c r="AR26" s="54"/>
      <c r="AS26" s="55"/>
      <c r="AT26" s="44"/>
      <c r="AU26" s="44"/>
      <c r="AV26" s="56"/>
      <c r="AW26" s="57"/>
      <c r="AX26" s="47"/>
      <c r="BJ26" s="34"/>
    </row>
    <row r="27" spans="1:94" ht="16.5" customHeight="1" x14ac:dyDescent="0.3">
      <c r="C27" s="49"/>
      <c r="D27" s="33"/>
      <c r="E27" s="33"/>
      <c r="F27" s="34"/>
      <c r="G27" s="34"/>
      <c r="H27" s="34"/>
      <c r="I27" s="34"/>
      <c r="J27" s="34"/>
      <c r="K27" s="35"/>
      <c r="L27" s="36"/>
      <c r="M27" s="36"/>
      <c r="N27" s="33"/>
      <c r="O27" s="33"/>
      <c r="P27" s="33"/>
      <c r="Q27" s="33"/>
      <c r="R27" s="33"/>
      <c r="S27" s="33"/>
      <c r="T27" s="33"/>
      <c r="U27" s="33"/>
      <c r="V27" s="37"/>
      <c r="W27" s="38"/>
      <c r="X27" s="38"/>
      <c r="Y27" s="36"/>
      <c r="Z27" s="36"/>
      <c r="AA27" s="36"/>
      <c r="AB27" s="36"/>
      <c r="AC27" s="39"/>
      <c r="AD27" s="36"/>
      <c r="AE27" s="39"/>
      <c r="AF27" s="39"/>
      <c r="AG27" s="39"/>
      <c r="AH27" s="39"/>
      <c r="AI27" s="53"/>
      <c r="AJ27" s="53"/>
      <c r="AK27" s="54"/>
      <c r="AL27" s="54"/>
      <c r="AM27" s="55"/>
      <c r="AO27" s="54"/>
      <c r="AP27" s="53"/>
      <c r="AQ27" s="53"/>
      <c r="AR27" s="54"/>
      <c r="AS27" s="55"/>
      <c r="AT27" s="44"/>
      <c r="AU27" s="44"/>
      <c r="AV27" s="56"/>
      <c r="AW27" s="57"/>
      <c r="AX27" s="47"/>
      <c r="BJ27" s="34"/>
    </row>
    <row r="28" spans="1:94" ht="13.5" thickBot="1" x14ac:dyDescent="0.35">
      <c r="A28" s="59" t="s">
        <v>86</v>
      </c>
      <c r="B28" s="59"/>
      <c r="C28" s="59"/>
      <c r="D28" s="59"/>
      <c r="E28" s="59"/>
      <c r="F28" s="60"/>
      <c r="G28" s="60"/>
      <c r="H28" s="60"/>
      <c r="I28" s="60"/>
      <c r="J28" s="60"/>
      <c r="K28" s="60"/>
      <c r="AM28" s="61"/>
      <c r="AN28" s="54"/>
    </row>
    <row r="29" spans="1:94" x14ac:dyDescent="0.3">
      <c r="A29" s="62" t="s">
        <v>215</v>
      </c>
      <c r="B29" s="52">
        <v>522000</v>
      </c>
      <c r="C29" s="31" t="s">
        <v>87</v>
      </c>
      <c r="D29" s="62"/>
      <c r="E29" s="62"/>
    </row>
    <row r="30" spans="1:94" ht="13.5" customHeight="1" x14ac:dyDescent="0.3">
      <c r="A30" s="62"/>
      <c r="B30" s="52"/>
      <c r="D30" s="62"/>
      <c r="E30" s="62"/>
      <c r="H30" s="176"/>
    </row>
    <row r="31" spans="1:94" ht="13.5" hidden="1" customHeight="1" x14ac:dyDescent="0.3">
      <c r="A31" s="78" t="s">
        <v>88</v>
      </c>
      <c r="B31" s="63">
        <v>800000</v>
      </c>
      <c r="C31" s="31" t="s">
        <v>89</v>
      </c>
      <c r="D31" s="62"/>
      <c r="E31" s="62"/>
    </row>
    <row r="32" spans="1:94" ht="13.5" hidden="1" customHeight="1" x14ac:dyDescent="0.3">
      <c r="A32" s="78" t="s">
        <v>90</v>
      </c>
      <c r="B32" s="63">
        <v>400000</v>
      </c>
      <c r="C32" s="31" t="s">
        <v>89</v>
      </c>
      <c r="D32" s="62"/>
      <c r="E32" s="62"/>
    </row>
    <row r="33" spans="1:50" ht="13.5" hidden="1" customHeight="1" x14ac:dyDescent="0.3">
      <c r="A33" s="78" t="s">
        <v>91</v>
      </c>
      <c r="B33" s="64">
        <v>0.01</v>
      </c>
      <c r="C33" s="62"/>
      <c r="D33" s="62"/>
      <c r="E33" s="62"/>
    </row>
    <row r="34" spans="1:50" ht="13.5" hidden="1" customHeight="1" x14ac:dyDescent="0.3">
      <c r="A34" s="79" t="s">
        <v>92</v>
      </c>
      <c r="B34" s="61">
        <v>500000</v>
      </c>
      <c r="C34" s="73" t="s">
        <v>93</v>
      </c>
      <c r="D34" s="62"/>
      <c r="E34" s="62"/>
    </row>
    <row r="35" spans="1:50" ht="13.5" hidden="1" customHeight="1" x14ac:dyDescent="0.3">
      <c r="A35" s="79" t="s">
        <v>94</v>
      </c>
      <c r="B35" s="65">
        <v>250000</v>
      </c>
      <c r="C35" s="31" t="s">
        <v>93</v>
      </c>
      <c r="D35" s="62"/>
      <c r="E35" s="62"/>
    </row>
    <row r="36" spans="1:50" ht="13.5" hidden="1" customHeight="1" x14ac:dyDescent="0.3">
      <c r="A36" s="79" t="s">
        <v>95</v>
      </c>
      <c r="B36" s="65">
        <v>150000</v>
      </c>
      <c r="C36" s="31" t="s">
        <v>93</v>
      </c>
      <c r="D36" s="62"/>
      <c r="E36" s="62"/>
    </row>
    <row r="37" spans="1:50" ht="13.5" customHeight="1" x14ac:dyDescent="0.3">
      <c r="A37" s="173"/>
      <c r="B37" s="174"/>
      <c r="C37" s="175"/>
      <c r="D37" s="62"/>
      <c r="E37" s="62"/>
    </row>
    <row r="38" spans="1:50" x14ac:dyDescent="0.3">
      <c r="C38" s="62"/>
      <c r="D38" s="62"/>
      <c r="E38" s="62"/>
    </row>
    <row r="39" spans="1:50" ht="28.5" x14ac:dyDescent="0.65">
      <c r="A39" s="66" t="s">
        <v>84</v>
      </c>
      <c r="B39" s="31" t="s">
        <v>217</v>
      </c>
      <c r="C39" s="62"/>
      <c r="D39" s="62"/>
      <c r="E39" s="62"/>
    </row>
    <row r="40" spans="1:50" ht="14" x14ac:dyDescent="0.3">
      <c r="A40" s="67"/>
      <c r="B40" s="31" t="s">
        <v>96</v>
      </c>
      <c r="C40" s="62"/>
      <c r="D40" s="62"/>
      <c r="E40" s="62"/>
    </row>
    <row r="41" spans="1:50" ht="14" x14ac:dyDescent="0.3">
      <c r="A41" s="68" t="s">
        <v>85</v>
      </c>
      <c r="B41" s="31" t="s">
        <v>97</v>
      </c>
      <c r="C41" s="62"/>
      <c r="D41" s="62"/>
      <c r="E41" s="62"/>
    </row>
    <row r="42" spans="1:50" ht="26" hidden="1" x14ac:dyDescent="0.25">
      <c r="A42" s="70" t="s">
        <v>33</v>
      </c>
      <c r="B42" s="76" t="s">
        <v>98</v>
      </c>
    </row>
    <row r="43" spans="1:50" ht="14" x14ac:dyDescent="0.25">
      <c r="A43" s="71"/>
      <c r="B43" s="31" t="s">
        <v>99</v>
      </c>
      <c r="C43" s="69"/>
    </row>
    <row r="44" spans="1:50" ht="14" x14ac:dyDescent="0.25">
      <c r="A44" s="72"/>
      <c r="B44" s="31"/>
    </row>
    <row r="45" spans="1:50" ht="14" x14ac:dyDescent="0.25">
      <c r="A45" s="72"/>
      <c r="B45" s="31"/>
    </row>
    <row r="46" spans="1:50" s="150" customFormat="1" ht="15.5" x14ac:dyDescent="0.35">
      <c r="A46" s="146" t="s">
        <v>225</v>
      </c>
      <c r="AT46" s="151"/>
      <c r="AU46" s="151"/>
      <c r="AW46" s="151"/>
      <c r="AX46" s="151"/>
    </row>
    <row r="47" spans="1:50" s="150" customFormat="1" ht="15.5" x14ac:dyDescent="0.35">
      <c r="A47" s="147" t="s">
        <v>226</v>
      </c>
      <c r="AT47" s="151"/>
      <c r="AU47" s="151"/>
      <c r="AW47" s="151"/>
      <c r="AX47" s="151"/>
    </row>
    <row r="48" spans="1:50" s="150" customFormat="1" ht="15.5" x14ac:dyDescent="0.35">
      <c r="A48" s="146" t="s">
        <v>227</v>
      </c>
      <c r="AT48" s="152"/>
      <c r="AU48" s="152"/>
      <c r="AW48" s="152"/>
      <c r="AX48" s="152"/>
    </row>
    <row r="49" spans="1:50" s="150" customFormat="1" ht="15.5" x14ac:dyDescent="0.35">
      <c r="A49" s="147" t="s">
        <v>228</v>
      </c>
      <c r="K49" s="153"/>
      <c r="AT49" s="152"/>
      <c r="AU49" s="152"/>
      <c r="AW49" s="152"/>
      <c r="AX49" s="152"/>
    </row>
    <row r="50" spans="1:50" s="150" customFormat="1" ht="15.5" x14ac:dyDescent="0.35">
      <c r="A50" s="148" t="s">
        <v>100</v>
      </c>
      <c r="AM50" s="152"/>
      <c r="AS50" s="152"/>
      <c r="AT50" s="152"/>
      <c r="AU50" s="152"/>
    </row>
    <row r="51" spans="1:50" s="150" customFormat="1" ht="15.5" x14ac:dyDescent="0.35">
      <c r="A51" s="148" t="s">
        <v>101</v>
      </c>
      <c r="AM51" s="152"/>
      <c r="AS51" s="152"/>
      <c r="AT51" s="152"/>
      <c r="AU51" s="152"/>
    </row>
    <row r="52" spans="1:50" s="150" customFormat="1" ht="15.5" x14ac:dyDescent="0.35">
      <c r="A52" s="147" t="s">
        <v>229</v>
      </c>
      <c r="AM52" s="151"/>
      <c r="AS52" s="151"/>
      <c r="AT52" s="151"/>
      <c r="AU52" s="151"/>
    </row>
    <row r="53" spans="1:50" s="150" customFormat="1" ht="15.5" x14ac:dyDescent="0.35">
      <c r="A53" s="149" t="s">
        <v>102</v>
      </c>
      <c r="AM53" s="151"/>
      <c r="AS53" s="151"/>
      <c r="AT53" s="151"/>
      <c r="AU53" s="151"/>
    </row>
    <row r="54" spans="1:50" s="150" customFormat="1" ht="15.5" x14ac:dyDescent="0.35">
      <c r="A54" s="147" t="s">
        <v>103</v>
      </c>
      <c r="B54" s="147"/>
      <c r="AT54" s="151"/>
      <c r="AU54" s="151"/>
      <c r="AW54" s="151"/>
      <c r="AX54" s="151"/>
    </row>
    <row r="55" spans="1:50" s="150" customFormat="1" ht="15.5" x14ac:dyDescent="0.35">
      <c r="A55" s="147" t="s">
        <v>104</v>
      </c>
      <c r="B55" s="154"/>
      <c r="AT55" s="151"/>
      <c r="AU55" s="151"/>
      <c r="AW55" s="151"/>
      <c r="AX55" s="151"/>
    </row>
    <row r="56" spans="1:50" s="150" customFormat="1" ht="15.5" x14ac:dyDescent="0.35">
      <c r="A56" s="147" t="s">
        <v>105</v>
      </c>
      <c r="B56" s="154"/>
      <c r="AT56" s="151"/>
      <c r="AU56" s="151"/>
      <c r="AW56" s="151"/>
      <c r="AX56" s="151"/>
    </row>
    <row r="57" spans="1:50" s="150" customFormat="1" ht="15.5" x14ac:dyDescent="0.35">
      <c r="A57" s="147" t="s">
        <v>106</v>
      </c>
      <c r="B57" s="154"/>
      <c r="AT57" s="151"/>
      <c r="AU57" s="151"/>
      <c r="AW57" s="151"/>
      <c r="AX57" s="151"/>
    </row>
    <row r="58" spans="1:50" hidden="1" x14ac:dyDescent="0.3">
      <c r="A58" s="77" t="s">
        <v>107</v>
      </c>
    </row>
    <row r="59" spans="1:50" x14ac:dyDescent="0.3">
      <c r="A59" s="171" t="s">
        <v>237</v>
      </c>
    </row>
  </sheetData>
  <sheetProtection algorithmName="SHA-512" hashValue="1YqvnFRbphCZp3G33ulFIAdKxM764/3MfVejiS/SXBr7oBcTgNNF3bPaXA5IDjnV9ZwoSmVqzETFuUSSpDhADA==" saltValue="UxRQ20d8Eq54MbJeVjR7gQ==" spinCount="100000" sheet="1" formatCells="0" insertColumns="0" insertRows="0" insertHyperlinks="0"/>
  <mergeCells count="94">
    <mergeCell ref="BH5:BH6"/>
    <mergeCell ref="BI5:BI6"/>
    <mergeCell ref="O5:O6"/>
    <mergeCell ref="P5:P6"/>
    <mergeCell ref="Q5:Q6"/>
    <mergeCell ref="R5:R6"/>
    <mergeCell ref="S5:S6"/>
    <mergeCell ref="Y5:Y6"/>
    <mergeCell ref="AZ3:AZ6"/>
    <mergeCell ref="AC3:AC6"/>
    <mergeCell ref="AD3:AD6"/>
    <mergeCell ref="AE3:AE6"/>
    <mergeCell ref="AG3:AG6"/>
    <mergeCell ref="AH3:AH6"/>
    <mergeCell ref="AI3:AO3"/>
    <mergeCell ref="Q3:S3"/>
    <mergeCell ref="CC4:CC6"/>
    <mergeCell ref="CG4:CG6"/>
    <mergeCell ref="CH4:CH6"/>
    <mergeCell ref="D5:D6"/>
    <mergeCell ref="E5:E6"/>
    <mergeCell ref="F5:F6"/>
    <mergeCell ref="G5:G6"/>
    <mergeCell ref="H5:H6"/>
    <mergeCell ref="I5:I6"/>
    <mergeCell ref="N5:N6"/>
    <mergeCell ref="BS4:BU5"/>
    <mergeCell ref="BV4:BX5"/>
    <mergeCell ref="BY4:CA5"/>
    <mergeCell ref="CB4:CB6"/>
    <mergeCell ref="BL3:BL6"/>
    <mergeCell ref="BM3:BM6"/>
    <mergeCell ref="CL3:CL6"/>
    <mergeCell ref="CM3:CM6"/>
    <mergeCell ref="CP3:CP6"/>
    <mergeCell ref="T4:T6"/>
    <mergeCell ref="U4:U6"/>
    <mergeCell ref="AI4:AK5"/>
    <mergeCell ref="AM4:AO5"/>
    <mergeCell ref="AP4:AR5"/>
    <mergeCell ref="AS4:AS6"/>
    <mergeCell ref="AT4:AT6"/>
    <mergeCell ref="BS3:BU3"/>
    <mergeCell ref="BV3:BX3"/>
    <mergeCell ref="BY3:CA3"/>
    <mergeCell ref="CD3:CD6"/>
    <mergeCell ref="CE3:CE6"/>
    <mergeCell ref="CI3:CK5"/>
    <mergeCell ref="BN3:BN6"/>
    <mergeCell ref="BO3:BO6"/>
    <mergeCell ref="BP3:BP6"/>
    <mergeCell ref="BR3:BR6"/>
    <mergeCell ref="BA3:BA6"/>
    <mergeCell ref="BB3:BB6"/>
    <mergeCell ref="BD3:BF3"/>
    <mergeCell ref="BG3:BI3"/>
    <mergeCell ref="BJ3:BJ6"/>
    <mergeCell ref="BK3:BK6"/>
    <mergeCell ref="BD5:BD6"/>
    <mergeCell ref="BE5:BE6"/>
    <mergeCell ref="BF5:BF6"/>
    <mergeCell ref="BG5:BG6"/>
    <mergeCell ref="BC1:BC8"/>
    <mergeCell ref="BD1:BP1"/>
    <mergeCell ref="AP3:AR3"/>
    <mergeCell ref="AV3:AV6"/>
    <mergeCell ref="AW3:AW6"/>
    <mergeCell ref="AX3:AX6"/>
    <mergeCell ref="AY3:AY6"/>
    <mergeCell ref="AU4:AU6"/>
    <mergeCell ref="V3:V6"/>
    <mergeCell ref="W3:W6"/>
    <mergeCell ref="X3:X6"/>
    <mergeCell ref="Y3:AA3"/>
    <mergeCell ref="AB3:AB6"/>
    <mergeCell ref="AA5:AA6"/>
    <mergeCell ref="BR1:CE1"/>
    <mergeCell ref="D2:L2"/>
    <mergeCell ref="N2:AE2"/>
    <mergeCell ref="AG2:BB2"/>
    <mergeCell ref="BD2:BP2"/>
    <mergeCell ref="BR2:CE2"/>
    <mergeCell ref="N1:AE1"/>
    <mergeCell ref="AG1:BB1"/>
    <mergeCell ref="N3:P3"/>
    <mergeCell ref="D3:F3"/>
    <mergeCell ref="G3:I3"/>
    <mergeCell ref="A1:A6"/>
    <mergeCell ref="D1:L1"/>
    <mergeCell ref="J3:J6"/>
    <mergeCell ref="K3:K6"/>
    <mergeCell ref="L3:L6"/>
    <mergeCell ref="C1:C8"/>
    <mergeCell ref="B1:B6"/>
  </mergeCells>
  <conditionalFormatting sqref="AI9:AO9 AI10:AK22">
    <cfRule type="cellIs" dxfId="24" priority="85" stopIfTrue="1" operator="equal">
      <formula>0</formula>
    </cfRule>
  </conditionalFormatting>
  <conditionalFormatting sqref="AL10:AO12">
    <cfRule type="cellIs" dxfId="23" priority="1" stopIfTrue="1" operator="equal">
      <formula>0</formula>
    </cfRule>
  </conditionalFormatting>
  <conditionalFormatting sqref="AL13:AR22 AL24">
    <cfRule type="cellIs" dxfId="22" priority="101" stopIfTrue="1" operator="equal">
      <formula>0</formula>
    </cfRule>
  </conditionalFormatting>
  <conditionalFormatting sqref="AP9:AR12">
    <cfRule type="cellIs" dxfId="21" priority="89" stopIfTrue="1" operator="equal">
      <formula>0</formula>
    </cfRule>
  </conditionalFormatting>
  <conditionalFormatting sqref="AS9:AS22">
    <cfRule type="cellIs" dxfId="20" priority="93" stopIfTrue="1" operator="equal">
      <formula>0</formula>
    </cfRule>
    <cfRule type="cellIs" dxfId="19" priority="94" stopIfTrue="1" operator="greaterThan">
      <formula>$B$29</formula>
    </cfRule>
  </conditionalFormatting>
  <conditionalFormatting sqref="AX1:AX2 AX26:AX55 AX61:AX65539">
    <cfRule type="cellIs" dxfId="18" priority="104" stopIfTrue="1" operator="greaterThan">
      <formula>18030</formula>
    </cfRule>
    <cfRule type="cellIs" dxfId="17" priority="105" stopIfTrue="1" operator="equal">
      <formula>"-"</formula>
    </cfRule>
  </conditionalFormatting>
  <conditionalFormatting sqref="AX9:AX22">
    <cfRule type="cellIs" dxfId="16" priority="102" stopIfTrue="1" operator="equal">
      <formula>0</formula>
    </cfRule>
    <cfRule type="cellIs" dxfId="15" priority="103" stopIfTrue="1" operator="greaterThan">
      <formula>$B$29</formula>
    </cfRule>
  </conditionalFormatting>
  <conditionalFormatting sqref="AX7:BB7">
    <cfRule type="cellIs" dxfId="14" priority="95" stopIfTrue="1" operator="greaterThan">
      <formula>18030</formula>
    </cfRule>
    <cfRule type="cellIs" dxfId="13" priority="96" stopIfTrue="1" operator="equal">
      <formula>"-"</formula>
    </cfRule>
  </conditionalFormatting>
  <conditionalFormatting sqref="AY9:BA22">
    <cfRule type="cellIs" dxfId="12" priority="2" stopIfTrue="1" operator="equal">
      <formula>0</formula>
    </cfRule>
  </conditionalFormatting>
  <conditionalFormatting sqref="BB9:BB22">
    <cfRule type="cellIs" dxfId="11" priority="4" stopIfTrue="1" operator="lessThan">
      <formula>0.15</formula>
    </cfRule>
  </conditionalFormatting>
  <conditionalFormatting sqref="BS9:CB22">
    <cfRule type="cellIs" dxfId="10" priority="80" stopIfTrue="1" operator="equal">
      <formula>0</formula>
    </cfRule>
  </conditionalFormatting>
  <conditionalFormatting sqref="CB9:CB22">
    <cfRule type="cellIs" dxfId="9" priority="87" stopIfTrue="1" operator="greaterThan">
      <formula>$B$29</formula>
    </cfRule>
  </conditionalFormatting>
  <conditionalFormatting sqref="CE1:CE2">
    <cfRule type="cellIs" dxfId="8" priority="99" stopIfTrue="1" operator="greaterThan">
      <formula>18030</formula>
    </cfRule>
    <cfRule type="cellIs" dxfId="7" priority="100" stopIfTrue="1" operator="equal">
      <formula>"-"</formula>
    </cfRule>
  </conditionalFormatting>
  <conditionalFormatting sqref="CE9:CE22">
    <cfRule type="cellIs" dxfId="6" priority="90" stopIfTrue="1" operator="equal">
      <formula>0</formula>
    </cfRule>
    <cfRule type="cellIs" dxfId="5" priority="91" stopIfTrue="1" operator="greaterThan">
      <formula>$B$29</formula>
    </cfRule>
  </conditionalFormatting>
  <conditionalFormatting sqref="CI9:CK22">
    <cfRule type="cellIs" dxfId="4" priority="81" stopIfTrue="1" operator="equal">
      <formula>0</formula>
    </cfRule>
  </conditionalFormatting>
  <conditionalFormatting sqref="CP1:CP2">
    <cfRule type="cellIs" dxfId="3" priority="97" stopIfTrue="1" operator="greaterThan">
      <formula>18030</formula>
    </cfRule>
    <cfRule type="cellIs" dxfId="2" priority="98" stopIfTrue="1" operator="equal">
      <formula>"-"</formula>
    </cfRule>
  </conditionalFormatting>
  <conditionalFormatting sqref="CP9:CP22">
    <cfRule type="cellIs" dxfId="1" priority="82" stopIfTrue="1" operator="equal">
      <formula>0</formula>
    </cfRule>
    <cfRule type="cellIs" dxfId="0" priority="83" stopIfTrue="1" operator="greaterThan">
      <formula>$B$29</formula>
    </cfRule>
  </conditionalFormatting>
  <pageMargins left="0.27" right="0.26" top="0.31" bottom="0.47" header="0.16" footer="0.28999999999999998"/>
  <pageSetup scale="77" fitToWidth="2" fitToHeight="100" orientation="landscape" r:id="rId1"/>
  <headerFooter alignWithMargins="0"/>
  <customProperties>
    <customPr name="ff88c6de9"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5"/>
  <sheetViews>
    <sheetView workbookViewId="0">
      <selection activeCell="A5" sqref="A5"/>
    </sheetView>
  </sheetViews>
  <sheetFormatPr defaultColWidth="8.54296875" defaultRowHeight="13" x14ac:dyDescent="0.3"/>
  <sheetData>
    <row r="1" spans="1:11" ht="16" thickBot="1" x14ac:dyDescent="0.4">
      <c r="A1" s="1" t="s">
        <v>3</v>
      </c>
      <c r="B1" s="2"/>
      <c r="C1" s="2"/>
      <c r="D1" s="2"/>
      <c r="E1" s="2"/>
      <c r="F1" s="2"/>
      <c r="G1" s="2"/>
      <c r="H1" s="2"/>
      <c r="I1" s="2"/>
      <c r="J1" s="2"/>
      <c r="K1" s="2"/>
    </row>
    <row r="3" spans="1:11" ht="15.5" x14ac:dyDescent="0.35">
      <c r="A3" s="87" t="s">
        <v>27</v>
      </c>
    </row>
    <row r="5" spans="1:11" x14ac:dyDescent="0.3">
      <c r="A5" t="s">
        <v>284</v>
      </c>
    </row>
  </sheetData>
  <phoneticPr fontId="5" type="noConversion"/>
  <pageMargins left="0.75" right="0.75" top="1" bottom="1" header="0.5" footer="0.5"/>
  <pageSetup orientation="landscape" r:id="rId1"/>
  <headerFooter alignWithMargins="0"/>
  <customProperties>
    <customPr name="fc9cfe5b6"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CA5A7-6DFC-4069-8F13-92A8CAF9FA24}">
  <sheetPr codeName="Sheet5"/>
  <dimension ref="A1:BB149"/>
  <sheetViews>
    <sheetView zoomScale="90" zoomScaleNormal="90" workbookViewId="0">
      <selection activeCell="A12" sqref="A12:O12"/>
    </sheetView>
  </sheetViews>
  <sheetFormatPr defaultColWidth="9.1796875" defaultRowHeight="13" x14ac:dyDescent="0.3"/>
  <cols>
    <col min="1" max="1" width="32.7265625" style="155" customWidth="1"/>
    <col min="2" max="2" width="1.81640625" style="155" customWidth="1"/>
    <col min="3" max="5" width="1" style="155" customWidth="1"/>
    <col min="6" max="6" width="2.81640625" style="155" customWidth="1"/>
    <col min="7" max="7" width="1.81640625" style="155" customWidth="1"/>
    <col min="8" max="12" width="1" style="155" customWidth="1"/>
    <col min="13" max="13" width="2.26953125" style="155" customWidth="1"/>
    <col min="14" max="14" width="1" style="155" customWidth="1"/>
    <col min="15" max="17" width="1.81640625" style="155" customWidth="1"/>
    <col min="18" max="18" width="1" style="155" customWidth="1"/>
    <col min="19" max="19" width="1.81640625" style="155" customWidth="1"/>
    <col min="20" max="21" width="1" style="155" customWidth="1"/>
    <col min="22" max="23" width="1.81640625" style="155" customWidth="1"/>
    <col min="24" max="25" width="1" style="155" customWidth="1"/>
    <col min="26" max="26" width="1.81640625" style="155" customWidth="1"/>
    <col min="27" max="27" width="4" style="155" customWidth="1"/>
    <col min="28" max="37" width="1" style="155" customWidth="1"/>
    <col min="38" max="38" width="2.81640625" style="155" customWidth="1"/>
    <col min="39" max="39" width="1.81640625" style="155" customWidth="1"/>
    <col min="40" max="40" width="2.81640625" style="155" customWidth="1"/>
    <col min="41" max="41" width="1.81640625" style="155" customWidth="1"/>
    <col min="42" max="43" width="1" style="155" customWidth="1"/>
    <col min="44" max="44" width="1.81640625" style="155" customWidth="1"/>
    <col min="45" max="46" width="1" style="155" customWidth="1"/>
    <col min="47" max="47" width="1.81640625" style="155" customWidth="1"/>
    <col min="48" max="50" width="1" style="155" customWidth="1"/>
    <col min="51" max="51" width="1.81640625" style="155" customWidth="1"/>
    <col min="52" max="52" width="4" style="155" customWidth="1"/>
    <col min="53" max="53" width="1.81640625" style="155" customWidth="1"/>
    <col min="54" max="54" width="1" style="155" customWidth="1"/>
    <col min="55" max="55" width="1.81640625" style="155" customWidth="1"/>
    <col min="56" max="56" width="1" style="155" customWidth="1"/>
    <col min="57" max="57" width="17" style="155" customWidth="1"/>
    <col min="58" max="58" width="22.81640625" style="155" customWidth="1"/>
    <col min="59" max="59" width="21.81640625" style="155" customWidth="1"/>
    <col min="60" max="60" width="45" style="155" customWidth="1"/>
    <col min="61" max="62" width="22.81640625" style="155" customWidth="1"/>
    <col min="63" max="63" width="113" style="155" customWidth="1"/>
    <col min="64" max="16384" width="9.1796875" style="155"/>
  </cols>
  <sheetData>
    <row r="1" spans="1:54" ht="25" customHeight="1" x14ac:dyDescent="0.35">
      <c r="A1" s="172" t="s">
        <v>238</v>
      </c>
    </row>
    <row r="2" spans="1:54" ht="25" customHeight="1" x14ac:dyDescent="0.3">
      <c r="A2" s="156" t="s">
        <v>219</v>
      </c>
    </row>
    <row r="3" spans="1:54" ht="17.149999999999999" customHeight="1" x14ac:dyDescent="0.3">
      <c r="A3" s="157"/>
    </row>
    <row r="4" spans="1:54" ht="17.149999999999999" customHeight="1" x14ac:dyDescent="0.3">
      <c r="AA4" s="158" t="s">
        <v>110</v>
      </c>
    </row>
    <row r="5" spans="1:54" ht="17.149999999999999" customHeight="1" x14ac:dyDescent="0.3">
      <c r="A5" s="157" t="s">
        <v>220</v>
      </c>
    </row>
    <row r="6" spans="1:54" ht="17.149999999999999" customHeight="1" x14ac:dyDescent="0.3">
      <c r="A6" s="157" t="s">
        <v>221</v>
      </c>
    </row>
    <row r="7" spans="1:54" ht="20.149999999999999" customHeight="1" x14ac:dyDescent="0.3">
      <c r="A7" s="159"/>
    </row>
    <row r="8" spans="1:54" ht="17.149999999999999" customHeight="1" x14ac:dyDescent="0.3">
      <c r="A8" s="160" t="s">
        <v>233</v>
      </c>
    </row>
    <row r="9" spans="1:54" ht="17.149999999999999" customHeight="1" x14ac:dyDescent="0.3">
      <c r="A9" s="161" t="s">
        <v>111</v>
      </c>
    </row>
    <row r="10" spans="1:54" ht="16" customHeight="1" x14ac:dyDescent="0.3">
      <c r="A10" s="396" t="s">
        <v>112</v>
      </c>
      <c r="B10" s="397"/>
      <c r="C10" s="397"/>
      <c r="D10" s="397"/>
      <c r="E10" s="397"/>
      <c r="F10" s="397"/>
      <c r="G10" s="397"/>
      <c r="H10" s="397"/>
      <c r="I10" s="397"/>
      <c r="J10" s="397"/>
      <c r="K10" s="397"/>
      <c r="L10" s="397"/>
      <c r="M10" s="397"/>
      <c r="N10" s="397"/>
      <c r="O10" s="398"/>
      <c r="P10" s="402" t="s">
        <v>113</v>
      </c>
      <c r="Q10" s="403"/>
      <c r="R10" s="403"/>
      <c r="S10" s="403"/>
      <c r="T10" s="403"/>
      <c r="U10" s="403"/>
      <c r="V10" s="403"/>
      <c r="W10" s="403"/>
      <c r="X10" s="403"/>
      <c r="Y10" s="403"/>
      <c r="Z10" s="403"/>
      <c r="AA10" s="404"/>
      <c r="AB10" s="405" t="s">
        <v>114</v>
      </c>
      <c r="AC10" s="406"/>
      <c r="AD10" s="406"/>
      <c r="AE10" s="406"/>
      <c r="AF10" s="406"/>
      <c r="AG10" s="406"/>
      <c r="AH10" s="406"/>
      <c r="AI10" s="406"/>
      <c r="AJ10" s="406"/>
      <c r="AK10" s="406"/>
      <c r="AL10" s="406"/>
      <c r="AM10" s="406"/>
      <c r="AN10" s="406"/>
      <c r="AO10" s="407"/>
      <c r="AP10" s="405" t="s">
        <v>115</v>
      </c>
      <c r="AQ10" s="406"/>
      <c r="AR10" s="406"/>
      <c r="AS10" s="406"/>
      <c r="AT10" s="406"/>
      <c r="AU10" s="406"/>
      <c r="AV10" s="406"/>
      <c r="AW10" s="406"/>
      <c r="AX10" s="406"/>
      <c r="AY10" s="406"/>
      <c r="AZ10" s="406"/>
      <c r="BA10" s="406"/>
      <c r="BB10" s="407"/>
    </row>
    <row r="11" spans="1:54" ht="16" customHeight="1" x14ac:dyDescent="0.3">
      <c r="A11" s="399"/>
      <c r="B11" s="400"/>
      <c r="C11" s="400"/>
      <c r="D11" s="400"/>
      <c r="E11" s="400"/>
      <c r="F11" s="400"/>
      <c r="G11" s="400"/>
      <c r="H11" s="400"/>
      <c r="I11" s="400"/>
      <c r="J11" s="400"/>
      <c r="K11" s="400"/>
      <c r="L11" s="400"/>
      <c r="M11" s="400"/>
      <c r="N11" s="400"/>
      <c r="O11" s="401"/>
      <c r="P11" s="408" t="s">
        <v>116</v>
      </c>
      <c r="Q11" s="409"/>
      <c r="R11" s="409"/>
      <c r="S11" s="409"/>
      <c r="T11" s="409"/>
      <c r="U11" s="409"/>
      <c r="V11" s="410"/>
      <c r="W11" s="411" t="s">
        <v>117</v>
      </c>
      <c r="X11" s="412"/>
      <c r="Y11" s="412"/>
      <c r="Z11" s="412"/>
      <c r="AA11" s="413"/>
      <c r="AB11" s="408" t="s">
        <v>116</v>
      </c>
      <c r="AC11" s="409"/>
      <c r="AD11" s="409"/>
      <c r="AE11" s="409"/>
      <c r="AF11" s="409"/>
      <c r="AG11" s="409"/>
      <c r="AH11" s="409"/>
      <c r="AI11" s="409"/>
      <c r="AJ11" s="409"/>
      <c r="AK11" s="410"/>
      <c r="AL11" s="411" t="s">
        <v>117</v>
      </c>
      <c r="AM11" s="412"/>
      <c r="AN11" s="412"/>
      <c r="AO11" s="413"/>
      <c r="AP11" s="408" t="s">
        <v>116</v>
      </c>
      <c r="AQ11" s="409"/>
      <c r="AR11" s="409"/>
      <c r="AS11" s="409"/>
      <c r="AT11" s="409"/>
      <c r="AU11" s="409"/>
      <c r="AV11" s="409"/>
      <c r="AW11" s="410"/>
      <c r="AX11" s="411" t="s">
        <v>117</v>
      </c>
      <c r="AY11" s="412"/>
      <c r="AZ11" s="412"/>
      <c r="BA11" s="412"/>
      <c r="BB11" s="413"/>
    </row>
    <row r="12" spans="1:54" ht="18" customHeight="1" x14ac:dyDescent="0.3">
      <c r="A12" s="417" t="s">
        <v>118</v>
      </c>
      <c r="B12" s="418"/>
      <c r="C12" s="418"/>
      <c r="D12" s="418"/>
      <c r="E12" s="418"/>
      <c r="F12" s="418"/>
      <c r="G12" s="418"/>
      <c r="H12" s="418"/>
      <c r="I12" s="418"/>
      <c r="J12" s="418"/>
      <c r="K12" s="418"/>
      <c r="L12" s="418"/>
      <c r="M12" s="418"/>
      <c r="N12" s="418"/>
      <c r="O12" s="419"/>
      <c r="P12" s="420">
        <v>14.52</v>
      </c>
      <c r="Q12" s="421"/>
      <c r="R12" s="421"/>
      <c r="S12" s="421"/>
      <c r="T12" s="421"/>
      <c r="U12" s="421"/>
      <c r="V12" s="422"/>
      <c r="W12" s="423">
        <v>3.1E-2</v>
      </c>
      <c r="X12" s="424"/>
      <c r="Y12" s="424"/>
      <c r="Z12" s="424"/>
      <c r="AA12" s="425"/>
      <c r="AB12" s="420">
        <v>0.89</v>
      </c>
      <c r="AC12" s="421"/>
      <c r="AD12" s="421"/>
      <c r="AE12" s="421"/>
      <c r="AF12" s="421"/>
      <c r="AG12" s="421"/>
      <c r="AH12" s="421"/>
      <c r="AI12" s="421"/>
      <c r="AJ12" s="421"/>
      <c r="AK12" s="422"/>
      <c r="AL12" s="423">
        <v>5.0999999999999997E-2</v>
      </c>
      <c r="AM12" s="424"/>
      <c r="AN12" s="424"/>
      <c r="AO12" s="425"/>
      <c r="AP12" s="423">
        <v>0.71299999999999997</v>
      </c>
      <c r="AQ12" s="424"/>
      <c r="AR12" s="424"/>
      <c r="AS12" s="424"/>
      <c r="AT12" s="424"/>
      <c r="AU12" s="424"/>
      <c r="AV12" s="424"/>
      <c r="AW12" s="425"/>
      <c r="AX12" s="414">
        <v>2.8299999999999999E-2</v>
      </c>
      <c r="AY12" s="415"/>
      <c r="AZ12" s="415"/>
      <c r="BA12" s="415"/>
      <c r="BB12" s="416"/>
    </row>
    <row r="13" spans="1:54" ht="18" customHeight="1" x14ac:dyDescent="0.3">
      <c r="A13" s="417" t="s">
        <v>119</v>
      </c>
      <c r="B13" s="418"/>
      <c r="C13" s="418"/>
      <c r="D13" s="418"/>
      <c r="E13" s="418"/>
      <c r="F13" s="418"/>
      <c r="G13" s="418"/>
      <c r="H13" s="418"/>
      <c r="I13" s="418"/>
      <c r="J13" s="418"/>
      <c r="K13" s="418"/>
      <c r="L13" s="418"/>
      <c r="M13" s="418"/>
      <c r="N13" s="418"/>
      <c r="O13" s="419"/>
      <c r="P13" s="420">
        <v>14.31</v>
      </c>
      <c r="Q13" s="421"/>
      <c r="R13" s="421"/>
      <c r="S13" s="421"/>
      <c r="T13" s="421"/>
      <c r="U13" s="421"/>
      <c r="V13" s="422"/>
      <c r="W13" s="423">
        <v>4.1000000000000002E-2</v>
      </c>
      <c r="X13" s="424"/>
      <c r="Y13" s="424"/>
      <c r="Z13" s="424"/>
      <c r="AA13" s="425"/>
      <c r="AB13" s="420">
        <v>0.7</v>
      </c>
      <c r="AC13" s="421"/>
      <c r="AD13" s="421"/>
      <c r="AE13" s="421"/>
      <c r="AF13" s="421"/>
      <c r="AG13" s="421"/>
      <c r="AH13" s="421"/>
      <c r="AI13" s="421"/>
      <c r="AJ13" s="421"/>
      <c r="AK13" s="422"/>
      <c r="AL13" s="423">
        <v>0.06</v>
      </c>
      <c r="AM13" s="424"/>
      <c r="AN13" s="424"/>
      <c r="AO13" s="425"/>
      <c r="AP13" s="423">
        <v>0.77400000000000002</v>
      </c>
      <c r="AQ13" s="424"/>
      <c r="AR13" s="424"/>
      <c r="AS13" s="424"/>
      <c r="AT13" s="424"/>
      <c r="AU13" s="424"/>
      <c r="AV13" s="424"/>
      <c r="AW13" s="425"/>
      <c r="AX13" s="414">
        <v>2.52E-2</v>
      </c>
      <c r="AY13" s="415"/>
      <c r="AZ13" s="415"/>
      <c r="BA13" s="415"/>
      <c r="BB13" s="416"/>
    </row>
    <row r="14" spans="1:54" ht="18" customHeight="1" x14ac:dyDescent="0.3">
      <c r="A14" s="417" t="s">
        <v>120</v>
      </c>
      <c r="B14" s="418"/>
      <c r="C14" s="418"/>
      <c r="D14" s="418"/>
      <c r="E14" s="418"/>
      <c r="F14" s="418"/>
      <c r="G14" s="418"/>
      <c r="H14" s="418"/>
      <c r="I14" s="418"/>
      <c r="J14" s="418"/>
      <c r="K14" s="418"/>
      <c r="L14" s="418"/>
      <c r="M14" s="418"/>
      <c r="N14" s="418"/>
      <c r="O14" s="419"/>
      <c r="P14" s="420">
        <v>10.7</v>
      </c>
      <c r="Q14" s="421"/>
      <c r="R14" s="421"/>
      <c r="S14" s="421"/>
      <c r="T14" s="421"/>
      <c r="U14" s="421"/>
      <c r="V14" s="422"/>
      <c r="W14" s="423">
        <v>5.3999999999999999E-2</v>
      </c>
      <c r="X14" s="424"/>
      <c r="Y14" s="424"/>
      <c r="Z14" s="424"/>
      <c r="AA14" s="425"/>
      <c r="AB14" s="420">
        <v>0.37</v>
      </c>
      <c r="AC14" s="421"/>
      <c r="AD14" s="421"/>
      <c r="AE14" s="421"/>
      <c r="AF14" s="421"/>
      <c r="AG14" s="421"/>
      <c r="AH14" s="421"/>
      <c r="AI14" s="421"/>
      <c r="AJ14" s="421"/>
      <c r="AK14" s="422"/>
      <c r="AL14" s="423">
        <v>3.1E-2</v>
      </c>
      <c r="AM14" s="424"/>
      <c r="AN14" s="424"/>
      <c r="AO14" s="425"/>
      <c r="AP14" s="423">
        <v>0.42499999999999999</v>
      </c>
      <c r="AQ14" s="424"/>
      <c r="AR14" s="424"/>
      <c r="AS14" s="424"/>
      <c r="AT14" s="424"/>
      <c r="AU14" s="424"/>
      <c r="AV14" s="424"/>
      <c r="AW14" s="425"/>
      <c r="AX14" s="414">
        <v>1.9300000000000001E-2</v>
      </c>
      <c r="AY14" s="415"/>
      <c r="AZ14" s="415"/>
      <c r="BA14" s="415"/>
      <c r="BB14" s="416"/>
    </row>
    <row r="15" spans="1:54" ht="18" customHeight="1" x14ac:dyDescent="0.3">
      <c r="A15" s="417" t="s">
        <v>121</v>
      </c>
      <c r="B15" s="418"/>
      <c r="C15" s="418"/>
      <c r="D15" s="418"/>
      <c r="E15" s="418"/>
      <c r="F15" s="418"/>
      <c r="G15" s="418"/>
      <c r="H15" s="418"/>
      <c r="I15" s="418"/>
      <c r="J15" s="418"/>
      <c r="K15" s="418"/>
      <c r="L15" s="418"/>
      <c r="M15" s="418"/>
      <c r="N15" s="418"/>
      <c r="O15" s="419"/>
      <c r="P15" s="420">
        <v>10.51</v>
      </c>
      <c r="Q15" s="421"/>
      <c r="R15" s="421"/>
      <c r="S15" s="421"/>
      <c r="T15" s="421"/>
      <c r="U15" s="421"/>
      <c r="V15" s="422"/>
      <c r="W15" s="423">
        <v>6.3E-2</v>
      </c>
      <c r="X15" s="424"/>
      <c r="Y15" s="424"/>
      <c r="Z15" s="424"/>
      <c r="AA15" s="425"/>
      <c r="AB15" s="420">
        <v>0.27</v>
      </c>
      <c r="AC15" s="421"/>
      <c r="AD15" s="421"/>
      <c r="AE15" s="421"/>
      <c r="AF15" s="421"/>
      <c r="AG15" s="421"/>
      <c r="AH15" s="421"/>
      <c r="AI15" s="421"/>
      <c r="AJ15" s="421"/>
      <c r="AK15" s="422"/>
      <c r="AL15" s="423">
        <v>3.5999999999999997E-2</v>
      </c>
      <c r="AM15" s="424"/>
      <c r="AN15" s="424"/>
      <c r="AO15" s="425"/>
      <c r="AP15" s="423">
        <v>0.24099999999999999</v>
      </c>
      <c r="AQ15" s="424"/>
      <c r="AR15" s="424"/>
      <c r="AS15" s="424"/>
      <c r="AT15" s="424"/>
      <c r="AU15" s="424"/>
      <c r="AV15" s="424"/>
      <c r="AW15" s="425"/>
      <c r="AX15" s="414">
        <v>1.29E-2</v>
      </c>
      <c r="AY15" s="415"/>
      <c r="AZ15" s="415"/>
      <c r="BA15" s="415"/>
      <c r="BB15" s="416"/>
    </row>
    <row r="16" spans="1:54" ht="18" customHeight="1" x14ac:dyDescent="0.3">
      <c r="A16" s="417" t="s">
        <v>122</v>
      </c>
      <c r="B16" s="418"/>
      <c r="C16" s="418"/>
      <c r="D16" s="418"/>
      <c r="E16" s="418"/>
      <c r="F16" s="418"/>
      <c r="G16" s="418"/>
      <c r="H16" s="418"/>
      <c r="I16" s="418"/>
      <c r="J16" s="418"/>
      <c r="K16" s="418"/>
      <c r="L16" s="418"/>
      <c r="M16" s="418"/>
      <c r="N16" s="418"/>
      <c r="O16" s="419"/>
      <c r="P16" s="420">
        <v>10.33</v>
      </c>
      <c r="Q16" s="421"/>
      <c r="R16" s="421"/>
      <c r="S16" s="421"/>
      <c r="T16" s="421"/>
      <c r="U16" s="421"/>
      <c r="V16" s="422"/>
      <c r="W16" s="423">
        <v>7.1999999999999995E-2</v>
      </c>
      <c r="X16" s="424"/>
      <c r="Y16" s="424"/>
      <c r="Z16" s="424"/>
      <c r="AA16" s="425"/>
      <c r="AB16" s="420">
        <v>0.28000000000000003</v>
      </c>
      <c r="AC16" s="421"/>
      <c r="AD16" s="421"/>
      <c r="AE16" s="421"/>
      <c r="AF16" s="421"/>
      <c r="AG16" s="421"/>
      <c r="AH16" s="421"/>
      <c r="AI16" s="421"/>
      <c r="AJ16" s="421"/>
      <c r="AK16" s="422"/>
      <c r="AL16" s="423">
        <v>3.5999999999999997E-2</v>
      </c>
      <c r="AM16" s="424"/>
      <c r="AN16" s="424"/>
      <c r="AO16" s="425"/>
      <c r="AP16" s="423">
        <v>0.26600000000000001</v>
      </c>
      <c r="AQ16" s="424"/>
      <c r="AR16" s="424"/>
      <c r="AS16" s="424"/>
      <c r="AT16" s="424"/>
      <c r="AU16" s="424"/>
      <c r="AV16" s="424"/>
      <c r="AW16" s="425"/>
      <c r="AX16" s="414">
        <v>1.1599999999999999E-2</v>
      </c>
      <c r="AY16" s="415"/>
      <c r="AZ16" s="415"/>
      <c r="BA16" s="415"/>
      <c r="BB16" s="416"/>
    </row>
    <row r="17" spans="1:54" ht="18" customHeight="1" x14ac:dyDescent="0.3">
      <c r="A17" s="417" t="s">
        <v>123</v>
      </c>
      <c r="B17" s="418"/>
      <c r="C17" s="418"/>
      <c r="D17" s="418"/>
      <c r="E17" s="418"/>
      <c r="F17" s="418"/>
      <c r="G17" s="418"/>
      <c r="H17" s="418"/>
      <c r="I17" s="418"/>
      <c r="J17" s="418"/>
      <c r="K17" s="418"/>
      <c r="L17" s="418"/>
      <c r="M17" s="418"/>
      <c r="N17" s="418"/>
      <c r="O17" s="419"/>
      <c r="P17" s="420">
        <v>6.84</v>
      </c>
      <c r="Q17" s="421"/>
      <c r="R17" s="421"/>
      <c r="S17" s="421"/>
      <c r="T17" s="421"/>
      <c r="U17" s="421"/>
      <c r="V17" s="422"/>
      <c r="W17" s="423">
        <v>7.0999999999999994E-2</v>
      </c>
      <c r="X17" s="424"/>
      <c r="Y17" s="424"/>
      <c r="Z17" s="424"/>
      <c r="AA17" s="425"/>
      <c r="AB17" s="420">
        <v>0.23</v>
      </c>
      <c r="AC17" s="421"/>
      <c r="AD17" s="421"/>
      <c r="AE17" s="421"/>
      <c r="AF17" s="421"/>
      <c r="AG17" s="421"/>
      <c r="AH17" s="421"/>
      <c r="AI17" s="421"/>
      <c r="AJ17" s="421"/>
      <c r="AK17" s="422"/>
      <c r="AL17" s="423">
        <v>2.1000000000000001E-2</v>
      </c>
      <c r="AM17" s="424"/>
      <c r="AN17" s="424"/>
      <c r="AO17" s="425"/>
      <c r="AP17" s="423">
        <v>0.17499999999999999</v>
      </c>
      <c r="AQ17" s="424"/>
      <c r="AR17" s="424"/>
      <c r="AS17" s="424"/>
      <c r="AT17" s="424"/>
      <c r="AU17" s="424"/>
      <c r="AV17" s="424"/>
      <c r="AW17" s="425"/>
      <c r="AX17" s="414">
        <v>6.7000000000000002E-3</v>
      </c>
      <c r="AY17" s="415"/>
      <c r="AZ17" s="415"/>
      <c r="BA17" s="415"/>
      <c r="BB17" s="416"/>
    </row>
    <row r="18" spans="1:54" ht="18" customHeight="1" x14ac:dyDescent="0.3">
      <c r="A18" s="417" t="s">
        <v>124</v>
      </c>
      <c r="B18" s="418"/>
      <c r="C18" s="418"/>
      <c r="D18" s="418"/>
      <c r="E18" s="418"/>
      <c r="F18" s="418"/>
      <c r="G18" s="418"/>
      <c r="H18" s="418"/>
      <c r="I18" s="418"/>
      <c r="J18" s="418"/>
      <c r="K18" s="418"/>
      <c r="L18" s="418"/>
      <c r="M18" s="418"/>
      <c r="N18" s="418"/>
      <c r="O18" s="419"/>
      <c r="P18" s="420">
        <v>3.99</v>
      </c>
      <c r="Q18" s="421"/>
      <c r="R18" s="421"/>
      <c r="S18" s="421"/>
      <c r="T18" s="421"/>
      <c r="U18" s="421"/>
      <c r="V18" s="422"/>
      <c r="W18" s="423">
        <v>0.09</v>
      </c>
      <c r="X18" s="424"/>
      <c r="Y18" s="424"/>
      <c r="Z18" s="424"/>
      <c r="AA18" s="425"/>
      <c r="AB18" s="420">
        <v>0.18</v>
      </c>
      <c r="AC18" s="421"/>
      <c r="AD18" s="421"/>
      <c r="AE18" s="421"/>
      <c r="AF18" s="421"/>
      <c r="AG18" s="421"/>
      <c r="AH18" s="421"/>
      <c r="AI18" s="421"/>
      <c r="AJ18" s="421"/>
      <c r="AK18" s="422"/>
      <c r="AL18" s="423">
        <v>7.0000000000000001E-3</v>
      </c>
      <c r="AM18" s="424"/>
      <c r="AN18" s="424"/>
      <c r="AO18" s="425"/>
      <c r="AP18" s="423">
        <v>1.4E-2</v>
      </c>
      <c r="AQ18" s="424"/>
      <c r="AR18" s="424"/>
      <c r="AS18" s="424"/>
      <c r="AT18" s="424"/>
      <c r="AU18" s="424"/>
      <c r="AV18" s="424"/>
      <c r="AW18" s="425"/>
      <c r="AX18" s="414">
        <v>8.0000000000000004E-4</v>
      </c>
      <c r="AY18" s="415"/>
      <c r="AZ18" s="415"/>
      <c r="BA18" s="415"/>
      <c r="BB18" s="416"/>
    </row>
    <row r="19" spans="1:54" ht="33" customHeight="1" x14ac:dyDescent="0.3">
      <c r="A19" s="426" t="s">
        <v>125</v>
      </c>
      <c r="B19" s="427"/>
      <c r="C19" s="427"/>
      <c r="D19" s="427"/>
      <c r="E19" s="427"/>
      <c r="F19" s="427"/>
      <c r="G19" s="427"/>
      <c r="H19" s="427"/>
      <c r="I19" s="427"/>
      <c r="J19" s="427"/>
      <c r="K19" s="427"/>
      <c r="L19" s="427"/>
      <c r="M19" s="427"/>
      <c r="N19" s="427"/>
      <c r="O19" s="428"/>
      <c r="P19" s="420">
        <v>1.27</v>
      </c>
      <c r="Q19" s="421"/>
      <c r="R19" s="421"/>
      <c r="S19" s="421"/>
      <c r="T19" s="421"/>
      <c r="U19" s="421"/>
      <c r="V19" s="422"/>
      <c r="W19" s="423">
        <v>7.9000000000000001E-2</v>
      </c>
      <c r="X19" s="424"/>
      <c r="Y19" s="424"/>
      <c r="Z19" s="424"/>
      <c r="AA19" s="425"/>
      <c r="AB19" s="420">
        <v>0.06</v>
      </c>
      <c r="AC19" s="421"/>
      <c r="AD19" s="421"/>
      <c r="AE19" s="421"/>
      <c r="AF19" s="421"/>
      <c r="AG19" s="421"/>
      <c r="AH19" s="421"/>
      <c r="AI19" s="421"/>
      <c r="AJ19" s="421"/>
      <c r="AK19" s="422"/>
      <c r="AL19" s="423">
        <v>2E-3</v>
      </c>
      <c r="AM19" s="424"/>
      <c r="AN19" s="424"/>
      <c r="AO19" s="425"/>
      <c r="AP19" s="423">
        <v>2E-3</v>
      </c>
      <c r="AQ19" s="424"/>
      <c r="AR19" s="424"/>
      <c r="AS19" s="424"/>
      <c r="AT19" s="424"/>
      <c r="AU19" s="424"/>
      <c r="AV19" s="424"/>
      <c r="AW19" s="425"/>
      <c r="AX19" s="414">
        <v>1E-4</v>
      </c>
      <c r="AY19" s="415"/>
      <c r="AZ19" s="415"/>
      <c r="BA19" s="415"/>
      <c r="BB19" s="416"/>
    </row>
    <row r="20" spans="1:54" ht="26.15" customHeight="1" x14ac:dyDescent="0.3">
      <c r="A20" s="426" t="s">
        <v>126</v>
      </c>
      <c r="B20" s="427"/>
      <c r="C20" s="427"/>
      <c r="D20" s="427"/>
      <c r="E20" s="427"/>
      <c r="F20" s="427"/>
      <c r="G20" s="427"/>
      <c r="H20" s="427"/>
      <c r="I20" s="427"/>
      <c r="J20" s="427"/>
      <c r="K20" s="427"/>
      <c r="L20" s="427"/>
      <c r="M20" s="427"/>
      <c r="N20" s="427"/>
      <c r="O20" s="428"/>
      <c r="P20" s="420">
        <v>1.03</v>
      </c>
      <c r="Q20" s="421"/>
      <c r="R20" s="421"/>
      <c r="S20" s="421"/>
      <c r="T20" s="421"/>
      <c r="U20" s="421"/>
      <c r="V20" s="422"/>
      <c r="W20" s="423">
        <v>7.9000000000000001E-2</v>
      </c>
      <c r="X20" s="424"/>
      <c r="Y20" s="424"/>
      <c r="Z20" s="424"/>
      <c r="AA20" s="425"/>
      <c r="AB20" s="420">
        <v>0.06</v>
      </c>
      <c r="AC20" s="421"/>
      <c r="AD20" s="421"/>
      <c r="AE20" s="421"/>
      <c r="AF20" s="421"/>
      <c r="AG20" s="421"/>
      <c r="AH20" s="421"/>
      <c r="AI20" s="421"/>
      <c r="AJ20" s="421"/>
      <c r="AK20" s="422"/>
      <c r="AL20" s="423">
        <v>2E-3</v>
      </c>
      <c r="AM20" s="424"/>
      <c r="AN20" s="424"/>
      <c r="AO20" s="425"/>
      <c r="AP20" s="423">
        <v>2E-3</v>
      </c>
      <c r="AQ20" s="424"/>
      <c r="AR20" s="424"/>
      <c r="AS20" s="424"/>
      <c r="AT20" s="424"/>
      <c r="AU20" s="424"/>
      <c r="AV20" s="424"/>
      <c r="AW20" s="425"/>
      <c r="AX20" s="414">
        <v>1E-4</v>
      </c>
      <c r="AY20" s="415"/>
      <c r="AZ20" s="415"/>
      <c r="BA20" s="415"/>
      <c r="BB20" s="416"/>
    </row>
    <row r="21" spans="1:54" ht="26.15" customHeight="1" x14ac:dyDescent="0.3">
      <c r="A21" s="426" t="s">
        <v>127</v>
      </c>
      <c r="B21" s="427"/>
      <c r="C21" s="427"/>
      <c r="D21" s="427"/>
      <c r="E21" s="427"/>
      <c r="F21" s="427"/>
      <c r="G21" s="427"/>
      <c r="H21" s="427"/>
      <c r="I21" s="427"/>
      <c r="J21" s="427"/>
      <c r="K21" s="427"/>
      <c r="L21" s="427"/>
      <c r="M21" s="427"/>
      <c r="N21" s="427"/>
      <c r="O21" s="428"/>
      <c r="P21" s="420">
        <v>1.03</v>
      </c>
      <c r="Q21" s="421"/>
      <c r="R21" s="421"/>
      <c r="S21" s="421"/>
      <c r="T21" s="421"/>
      <c r="U21" s="421"/>
      <c r="V21" s="422"/>
      <c r="W21" s="423">
        <v>4.4999999999999998E-2</v>
      </c>
      <c r="X21" s="424"/>
      <c r="Y21" s="424"/>
      <c r="Z21" s="424"/>
      <c r="AA21" s="425"/>
      <c r="AB21" s="420">
        <v>0.06</v>
      </c>
      <c r="AC21" s="421"/>
      <c r="AD21" s="421"/>
      <c r="AE21" s="421"/>
      <c r="AF21" s="421"/>
      <c r="AG21" s="421"/>
      <c r="AH21" s="421"/>
      <c r="AI21" s="421"/>
      <c r="AJ21" s="421"/>
      <c r="AK21" s="422"/>
      <c r="AL21" s="423">
        <v>1E-3</v>
      </c>
      <c r="AM21" s="424"/>
      <c r="AN21" s="424"/>
      <c r="AO21" s="425"/>
      <c r="AP21" s="423">
        <v>2E-3</v>
      </c>
      <c r="AQ21" s="424"/>
      <c r="AR21" s="424"/>
      <c r="AS21" s="424"/>
      <c r="AT21" s="424"/>
      <c r="AU21" s="424"/>
      <c r="AV21" s="424"/>
      <c r="AW21" s="425"/>
      <c r="AX21" s="414">
        <v>1E-4</v>
      </c>
      <c r="AY21" s="415"/>
      <c r="AZ21" s="415"/>
      <c r="BA21" s="415"/>
      <c r="BB21" s="416"/>
    </row>
    <row r="22" spans="1:54" ht="30" customHeight="1" x14ac:dyDescent="0.3">
      <c r="A22" s="426" t="s">
        <v>128</v>
      </c>
      <c r="B22" s="427"/>
      <c r="C22" s="427"/>
      <c r="D22" s="427"/>
      <c r="E22" s="427"/>
      <c r="F22" s="427"/>
      <c r="G22" s="427"/>
      <c r="H22" s="427"/>
      <c r="I22" s="427"/>
      <c r="J22" s="427"/>
      <c r="K22" s="427"/>
      <c r="L22" s="427"/>
      <c r="M22" s="427"/>
      <c r="N22" s="427"/>
      <c r="O22" s="428"/>
      <c r="P22" s="420">
        <v>0.52</v>
      </c>
      <c r="Q22" s="421"/>
      <c r="R22" s="421"/>
      <c r="S22" s="421"/>
      <c r="T22" s="421"/>
      <c r="U22" s="421"/>
      <c r="V22" s="422"/>
      <c r="W22" s="423">
        <v>2.3E-2</v>
      </c>
      <c r="X22" s="424"/>
      <c r="Y22" s="424"/>
      <c r="Z22" s="424"/>
      <c r="AA22" s="425"/>
      <c r="AB22" s="420">
        <v>0.06</v>
      </c>
      <c r="AC22" s="421"/>
      <c r="AD22" s="421"/>
      <c r="AE22" s="421"/>
      <c r="AF22" s="421"/>
      <c r="AG22" s="421"/>
      <c r="AH22" s="421"/>
      <c r="AI22" s="421"/>
      <c r="AJ22" s="421"/>
      <c r="AK22" s="422"/>
      <c r="AL22" s="423">
        <v>1E-3</v>
      </c>
      <c r="AM22" s="424"/>
      <c r="AN22" s="424"/>
      <c r="AO22" s="425"/>
      <c r="AP22" s="423">
        <v>2E-3</v>
      </c>
      <c r="AQ22" s="424"/>
      <c r="AR22" s="424"/>
      <c r="AS22" s="424"/>
      <c r="AT22" s="424"/>
      <c r="AU22" s="424"/>
      <c r="AV22" s="424"/>
      <c r="AW22" s="425"/>
      <c r="AX22" s="414">
        <v>1E-4</v>
      </c>
      <c r="AY22" s="415"/>
      <c r="AZ22" s="415"/>
      <c r="BA22" s="415"/>
      <c r="BB22" s="416"/>
    </row>
    <row r="23" spans="1:54" ht="30" customHeight="1" x14ac:dyDescent="0.3">
      <c r="A23" s="426" t="s">
        <v>129</v>
      </c>
      <c r="B23" s="427"/>
      <c r="C23" s="427"/>
      <c r="D23" s="427"/>
      <c r="E23" s="427"/>
      <c r="F23" s="427"/>
      <c r="G23" s="427"/>
      <c r="H23" s="427"/>
      <c r="I23" s="427"/>
      <c r="J23" s="427"/>
      <c r="K23" s="427"/>
      <c r="L23" s="427"/>
      <c r="M23" s="427"/>
      <c r="N23" s="427"/>
      <c r="O23" s="428"/>
      <c r="P23" s="420">
        <v>0.26</v>
      </c>
      <c r="Q23" s="421"/>
      <c r="R23" s="421"/>
      <c r="S23" s="421"/>
      <c r="T23" s="421"/>
      <c r="U23" s="421"/>
      <c r="V23" s="422"/>
      <c r="W23" s="423">
        <v>1.0999999999999999E-2</v>
      </c>
      <c r="X23" s="424"/>
      <c r="Y23" s="424"/>
      <c r="Z23" s="424"/>
      <c r="AA23" s="425"/>
      <c r="AB23" s="420">
        <v>0.06</v>
      </c>
      <c r="AC23" s="421"/>
      <c r="AD23" s="421"/>
      <c r="AE23" s="421"/>
      <c r="AF23" s="421"/>
      <c r="AG23" s="421"/>
      <c r="AH23" s="421"/>
      <c r="AI23" s="421"/>
      <c r="AJ23" s="421"/>
      <c r="AK23" s="422"/>
      <c r="AL23" s="423">
        <v>1E-3</v>
      </c>
      <c r="AM23" s="424"/>
      <c r="AN23" s="424"/>
      <c r="AO23" s="425"/>
      <c r="AP23" s="423">
        <v>2E-3</v>
      </c>
      <c r="AQ23" s="424"/>
      <c r="AR23" s="424"/>
      <c r="AS23" s="424"/>
      <c r="AT23" s="424"/>
      <c r="AU23" s="424"/>
      <c r="AV23" s="424"/>
      <c r="AW23" s="425"/>
      <c r="AX23" s="414">
        <v>1E-4</v>
      </c>
      <c r="AY23" s="415"/>
      <c r="AZ23" s="415"/>
      <c r="BA23" s="415"/>
      <c r="BB23" s="416"/>
    </row>
    <row r="24" spans="1:54" ht="30" customHeight="1" x14ac:dyDescent="0.3">
      <c r="A24" s="426" t="s">
        <v>130</v>
      </c>
      <c r="B24" s="427"/>
      <c r="C24" s="427"/>
      <c r="D24" s="427"/>
      <c r="E24" s="427"/>
      <c r="F24" s="427"/>
      <c r="G24" s="427"/>
      <c r="H24" s="427"/>
      <c r="I24" s="427"/>
      <c r="J24" s="427"/>
      <c r="K24" s="427"/>
      <c r="L24" s="427"/>
      <c r="M24" s="427"/>
      <c r="N24" s="427"/>
      <c r="O24" s="428"/>
      <c r="P24" s="420">
        <v>0.1</v>
      </c>
      <c r="Q24" s="421"/>
      <c r="R24" s="421"/>
      <c r="S24" s="421"/>
      <c r="T24" s="421"/>
      <c r="U24" s="421"/>
      <c r="V24" s="422"/>
      <c r="W24" s="423">
        <v>5.0000000000000001E-3</v>
      </c>
      <c r="X24" s="424"/>
      <c r="Y24" s="424"/>
      <c r="Z24" s="424"/>
      <c r="AA24" s="425"/>
      <c r="AB24" s="420">
        <v>0.06</v>
      </c>
      <c r="AC24" s="421"/>
      <c r="AD24" s="421"/>
      <c r="AE24" s="421"/>
      <c r="AF24" s="421"/>
      <c r="AG24" s="421"/>
      <c r="AH24" s="421"/>
      <c r="AI24" s="421"/>
      <c r="AJ24" s="421"/>
      <c r="AK24" s="422"/>
      <c r="AL24" s="423">
        <v>1E-3</v>
      </c>
      <c r="AM24" s="424"/>
      <c r="AN24" s="424"/>
      <c r="AO24" s="425"/>
      <c r="AP24" s="423">
        <v>2E-3</v>
      </c>
      <c r="AQ24" s="424"/>
      <c r="AR24" s="424"/>
      <c r="AS24" s="424"/>
      <c r="AT24" s="424"/>
      <c r="AU24" s="424"/>
      <c r="AV24" s="424"/>
      <c r="AW24" s="425"/>
      <c r="AX24" s="414">
        <v>1E-4</v>
      </c>
      <c r="AY24" s="415"/>
      <c r="AZ24" s="415"/>
      <c r="BA24" s="415"/>
      <c r="BB24" s="416"/>
    </row>
    <row r="25" spans="1:54" ht="14.15" customHeight="1" x14ac:dyDescent="0.3">
      <c r="A25" s="162" t="s">
        <v>222</v>
      </c>
    </row>
    <row r="26" spans="1:54" ht="14.15" customHeight="1" x14ac:dyDescent="0.3">
      <c r="A26" s="155" t="s">
        <v>131</v>
      </c>
    </row>
    <row r="27" spans="1:54" ht="14.15" customHeight="1" x14ac:dyDescent="0.3">
      <c r="A27" s="163" t="s">
        <v>132</v>
      </c>
    </row>
    <row r="28" spans="1:54" ht="14.15" customHeight="1" x14ac:dyDescent="0.3">
      <c r="A28" s="155" t="s">
        <v>133</v>
      </c>
    </row>
    <row r="29" spans="1:54" ht="14.15" customHeight="1" x14ac:dyDescent="0.3">
      <c r="A29" s="155" t="s">
        <v>134</v>
      </c>
    </row>
    <row r="30" spans="1:54" ht="14.15" customHeight="1" x14ac:dyDescent="0.3">
      <c r="A30" s="155" t="s">
        <v>135</v>
      </c>
    </row>
    <row r="31" spans="1:54" ht="14.15" customHeight="1" x14ac:dyDescent="0.3">
      <c r="A31" s="155" t="s">
        <v>136</v>
      </c>
    </row>
    <row r="32" spans="1:54" ht="14.15" customHeight="1" x14ac:dyDescent="0.3">
      <c r="A32" s="163" t="s">
        <v>137</v>
      </c>
    </row>
    <row r="33" spans="1:54" ht="14.15" customHeight="1" x14ac:dyDescent="0.3">
      <c r="A33" s="155" t="s">
        <v>138</v>
      </c>
    </row>
    <row r="34" spans="1:54" ht="14.15" customHeight="1" x14ac:dyDescent="0.3">
      <c r="A34" s="155" t="s">
        <v>139</v>
      </c>
    </row>
    <row r="35" spans="1:54" ht="14.15" customHeight="1" x14ac:dyDescent="0.3">
      <c r="A35" s="163" t="s">
        <v>140</v>
      </c>
    </row>
    <row r="36" spans="1:54" ht="14.25" customHeight="1" x14ac:dyDescent="0.3">
      <c r="A36" s="155" t="s">
        <v>141</v>
      </c>
    </row>
    <row r="37" spans="1:54" ht="14.25" customHeight="1" x14ac:dyDescent="0.3"/>
    <row r="38" spans="1:54" ht="14.15" customHeight="1" x14ac:dyDescent="0.3">
      <c r="A38" s="160" t="s">
        <v>234</v>
      </c>
    </row>
    <row r="39" spans="1:54" ht="17.149999999999999" customHeight="1" x14ac:dyDescent="0.3">
      <c r="A39" s="156" t="s">
        <v>142</v>
      </c>
    </row>
    <row r="40" spans="1:54" ht="17.149999999999999" customHeight="1" x14ac:dyDescent="0.3">
      <c r="A40" s="155" t="s">
        <v>143</v>
      </c>
    </row>
    <row r="41" spans="1:54" ht="17.149999999999999" customHeight="1" x14ac:dyDescent="0.3">
      <c r="A41" s="396" t="s">
        <v>112</v>
      </c>
      <c r="B41" s="397"/>
      <c r="C41" s="397"/>
      <c r="D41" s="397"/>
      <c r="E41" s="397"/>
      <c r="F41" s="397"/>
      <c r="G41" s="397"/>
      <c r="H41" s="397"/>
      <c r="I41" s="397"/>
      <c r="J41" s="397"/>
      <c r="K41" s="397"/>
      <c r="L41" s="397"/>
      <c r="M41" s="397"/>
      <c r="N41" s="397"/>
      <c r="O41" s="398"/>
      <c r="P41" s="402" t="s">
        <v>113</v>
      </c>
      <c r="Q41" s="403"/>
      <c r="R41" s="403"/>
      <c r="S41" s="403"/>
      <c r="T41" s="403"/>
      <c r="U41" s="403"/>
      <c r="V41" s="403"/>
      <c r="W41" s="403"/>
      <c r="X41" s="403"/>
      <c r="Y41" s="403"/>
      <c r="Z41" s="403"/>
      <c r="AA41" s="404"/>
      <c r="AB41" s="405" t="s">
        <v>114</v>
      </c>
      <c r="AC41" s="406"/>
      <c r="AD41" s="406"/>
      <c r="AE41" s="406"/>
      <c r="AF41" s="406"/>
      <c r="AG41" s="406"/>
      <c r="AH41" s="406"/>
      <c r="AI41" s="406"/>
      <c r="AJ41" s="406"/>
      <c r="AK41" s="406"/>
      <c r="AL41" s="406"/>
      <c r="AM41" s="406"/>
      <c r="AN41" s="406"/>
      <c r="AO41" s="407"/>
      <c r="AP41" s="405" t="s">
        <v>115</v>
      </c>
      <c r="AQ41" s="406"/>
      <c r="AR41" s="406"/>
      <c r="AS41" s="406"/>
      <c r="AT41" s="406"/>
      <c r="AU41" s="406"/>
      <c r="AV41" s="406"/>
      <c r="AW41" s="406"/>
      <c r="AX41" s="406"/>
      <c r="AY41" s="406"/>
      <c r="AZ41" s="406"/>
      <c r="BA41" s="406"/>
      <c r="BB41" s="407"/>
    </row>
    <row r="42" spans="1:54" ht="17.149999999999999" customHeight="1" x14ac:dyDescent="0.3">
      <c r="A42" s="399"/>
      <c r="B42" s="400"/>
      <c r="C42" s="400"/>
      <c r="D42" s="400"/>
      <c r="E42" s="400"/>
      <c r="F42" s="400"/>
      <c r="G42" s="400"/>
      <c r="H42" s="400"/>
      <c r="I42" s="400"/>
      <c r="J42" s="400"/>
      <c r="K42" s="400"/>
      <c r="L42" s="400"/>
      <c r="M42" s="400"/>
      <c r="N42" s="400"/>
      <c r="O42" s="401"/>
      <c r="P42" s="408" t="s">
        <v>116</v>
      </c>
      <c r="Q42" s="409"/>
      <c r="R42" s="409"/>
      <c r="S42" s="409"/>
      <c r="T42" s="409"/>
      <c r="U42" s="409"/>
      <c r="V42" s="410"/>
      <c r="W42" s="408" t="s">
        <v>117</v>
      </c>
      <c r="X42" s="409"/>
      <c r="Y42" s="409"/>
      <c r="Z42" s="409"/>
      <c r="AA42" s="410"/>
      <c r="AB42" s="408" t="s">
        <v>116</v>
      </c>
      <c r="AC42" s="409"/>
      <c r="AD42" s="409"/>
      <c r="AE42" s="409"/>
      <c r="AF42" s="409"/>
      <c r="AG42" s="409"/>
      <c r="AH42" s="409"/>
      <c r="AI42" s="409"/>
      <c r="AJ42" s="409"/>
      <c r="AK42" s="410"/>
      <c r="AL42" s="411" t="s">
        <v>117</v>
      </c>
      <c r="AM42" s="412"/>
      <c r="AN42" s="412"/>
      <c r="AO42" s="413"/>
      <c r="AP42" s="408" t="s">
        <v>116</v>
      </c>
      <c r="AQ42" s="409"/>
      <c r="AR42" s="409"/>
      <c r="AS42" s="409"/>
      <c r="AT42" s="409"/>
      <c r="AU42" s="409"/>
      <c r="AV42" s="409"/>
      <c r="AW42" s="410"/>
      <c r="AX42" s="408" t="s">
        <v>117</v>
      </c>
      <c r="AY42" s="409"/>
      <c r="AZ42" s="409"/>
      <c r="BA42" s="409"/>
      <c r="BB42" s="410"/>
    </row>
    <row r="43" spans="1:54" ht="18" customHeight="1" x14ac:dyDescent="0.3">
      <c r="A43" s="417" t="s">
        <v>118</v>
      </c>
      <c r="B43" s="418"/>
      <c r="C43" s="418"/>
      <c r="D43" s="418"/>
      <c r="E43" s="418"/>
      <c r="F43" s="418"/>
      <c r="G43" s="418"/>
      <c r="H43" s="418"/>
      <c r="I43" s="418"/>
      <c r="J43" s="418"/>
      <c r="K43" s="418"/>
      <c r="L43" s="418"/>
      <c r="M43" s="418"/>
      <c r="N43" s="418"/>
      <c r="O43" s="419"/>
      <c r="P43" s="420">
        <v>21.37</v>
      </c>
      <c r="Q43" s="421"/>
      <c r="R43" s="421"/>
      <c r="S43" s="421"/>
      <c r="T43" s="421"/>
      <c r="U43" s="421"/>
      <c r="V43" s="422"/>
      <c r="W43" s="423">
        <v>1.7999999999999999E-2</v>
      </c>
      <c r="X43" s="424"/>
      <c r="Y43" s="424"/>
      <c r="Z43" s="424"/>
      <c r="AA43" s="425"/>
      <c r="AB43" s="420">
        <v>1.38</v>
      </c>
      <c r="AC43" s="421"/>
      <c r="AD43" s="421"/>
      <c r="AE43" s="421"/>
      <c r="AF43" s="421"/>
      <c r="AG43" s="421"/>
      <c r="AH43" s="421"/>
      <c r="AI43" s="421"/>
      <c r="AJ43" s="421"/>
      <c r="AK43" s="422"/>
      <c r="AL43" s="423">
        <v>3.1E-2</v>
      </c>
      <c r="AM43" s="424"/>
      <c r="AN43" s="424"/>
      <c r="AO43" s="425"/>
      <c r="AP43" s="423">
        <v>1.26</v>
      </c>
      <c r="AQ43" s="424"/>
      <c r="AR43" s="424"/>
      <c r="AS43" s="424"/>
      <c r="AT43" s="424"/>
      <c r="AU43" s="424"/>
      <c r="AV43" s="424"/>
      <c r="AW43" s="425"/>
      <c r="AX43" s="414">
        <v>0.02</v>
      </c>
      <c r="AY43" s="415"/>
      <c r="AZ43" s="415"/>
      <c r="BA43" s="415"/>
      <c r="BB43" s="416"/>
    </row>
    <row r="44" spans="1:54" ht="18" customHeight="1" x14ac:dyDescent="0.3">
      <c r="A44" s="417" t="s">
        <v>119</v>
      </c>
      <c r="B44" s="418"/>
      <c r="C44" s="418"/>
      <c r="D44" s="418"/>
      <c r="E44" s="418"/>
      <c r="F44" s="418"/>
      <c r="G44" s="418"/>
      <c r="H44" s="418"/>
      <c r="I44" s="418"/>
      <c r="J44" s="418"/>
      <c r="K44" s="418"/>
      <c r="L44" s="418"/>
      <c r="M44" s="418"/>
      <c r="N44" s="418"/>
      <c r="O44" s="419"/>
      <c r="P44" s="420">
        <v>21.07</v>
      </c>
      <c r="Q44" s="421"/>
      <c r="R44" s="421"/>
      <c r="S44" s="421"/>
      <c r="T44" s="421"/>
      <c r="U44" s="421"/>
      <c r="V44" s="422"/>
      <c r="W44" s="423">
        <v>2.4E-2</v>
      </c>
      <c r="X44" s="424"/>
      <c r="Y44" s="424"/>
      <c r="Z44" s="424"/>
      <c r="AA44" s="425"/>
      <c r="AB44" s="420">
        <v>1.08</v>
      </c>
      <c r="AC44" s="421"/>
      <c r="AD44" s="421"/>
      <c r="AE44" s="421"/>
      <c r="AF44" s="421"/>
      <c r="AG44" s="421"/>
      <c r="AH44" s="421"/>
      <c r="AI44" s="421"/>
      <c r="AJ44" s="421"/>
      <c r="AK44" s="422"/>
      <c r="AL44" s="423">
        <v>3.6999999999999998E-2</v>
      </c>
      <c r="AM44" s="424"/>
      <c r="AN44" s="424"/>
      <c r="AO44" s="425"/>
      <c r="AP44" s="423">
        <v>1.369</v>
      </c>
      <c r="AQ44" s="424"/>
      <c r="AR44" s="424"/>
      <c r="AS44" s="424"/>
      <c r="AT44" s="424"/>
      <c r="AU44" s="424"/>
      <c r="AV44" s="424"/>
      <c r="AW44" s="425"/>
      <c r="AX44" s="414">
        <v>1.78E-2</v>
      </c>
      <c r="AY44" s="415"/>
      <c r="AZ44" s="415"/>
      <c r="BA44" s="415"/>
      <c r="BB44" s="416"/>
    </row>
    <row r="45" spans="1:54" ht="18" customHeight="1" x14ac:dyDescent="0.3">
      <c r="A45" s="417" t="s">
        <v>120</v>
      </c>
      <c r="B45" s="418"/>
      <c r="C45" s="418"/>
      <c r="D45" s="418"/>
      <c r="E45" s="418"/>
      <c r="F45" s="418"/>
      <c r="G45" s="418"/>
      <c r="H45" s="418"/>
      <c r="I45" s="418"/>
      <c r="J45" s="418"/>
      <c r="K45" s="418"/>
      <c r="L45" s="418"/>
      <c r="M45" s="418"/>
      <c r="N45" s="418"/>
      <c r="O45" s="419"/>
      <c r="P45" s="420">
        <v>18.239999999999998</v>
      </c>
      <c r="Q45" s="421"/>
      <c r="R45" s="421"/>
      <c r="S45" s="421"/>
      <c r="T45" s="421"/>
      <c r="U45" s="421"/>
      <c r="V45" s="422"/>
      <c r="W45" s="423">
        <v>3.6999999999999998E-2</v>
      </c>
      <c r="X45" s="424"/>
      <c r="Y45" s="424"/>
      <c r="Z45" s="424"/>
      <c r="AA45" s="425"/>
      <c r="AB45" s="420">
        <v>0.78</v>
      </c>
      <c r="AC45" s="421"/>
      <c r="AD45" s="421"/>
      <c r="AE45" s="421"/>
      <c r="AF45" s="421"/>
      <c r="AG45" s="421"/>
      <c r="AH45" s="421"/>
      <c r="AI45" s="421"/>
      <c r="AJ45" s="421"/>
      <c r="AK45" s="422"/>
      <c r="AL45" s="423">
        <v>2.7E-2</v>
      </c>
      <c r="AM45" s="424"/>
      <c r="AN45" s="424"/>
      <c r="AO45" s="425"/>
      <c r="AP45" s="423">
        <v>0.57399999999999995</v>
      </c>
      <c r="AQ45" s="424"/>
      <c r="AR45" s="424"/>
      <c r="AS45" s="424"/>
      <c r="AT45" s="424"/>
      <c r="AU45" s="424"/>
      <c r="AV45" s="424"/>
      <c r="AW45" s="425"/>
      <c r="AX45" s="414">
        <v>1.04E-2</v>
      </c>
      <c r="AY45" s="415"/>
      <c r="AZ45" s="415"/>
      <c r="BA45" s="415"/>
      <c r="BB45" s="416"/>
    </row>
    <row r="46" spans="1:54" ht="18" customHeight="1" x14ac:dyDescent="0.3">
      <c r="A46" s="417" t="s">
        <v>121</v>
      </c>
      <c r="B46" s="418"/>
      <c r="C46" s="418"/>
      <c r="D46" s="418"/>
      <c r="E46" s="418"/>
      <c r="F46" s="418"/>
      <c r="G46" s="418"/>
      <c r="H46" s="418"/>
      <c r="I46" s="418"/>
      <c r="J46" s="418"/>
      <c r="K46" s="418"/>
      <c r="L46" s="418"/>
      <c r="M46" s="418"/>
      <c r="N46" s="418"/>
      <c r="O46" s="419"/>
      <c r="P46" s="420">
        <v>17.920000000000002</v>
      </c>
      <c r="Q46" s="421"/>
      <c r="R46" s="421"/>
      <c r="S46" s="421"/>
      <c r="T46" s="421"/>
      <c r="U46" s="421"/>
      <c r="V46" s="422"/>
      <c r="W46" s="423">
        <v>4.2999999999999997E-2</v>
      </c>
      <c r="X46" s="424"/>
      <c r="Y46" s="424"/>
      <c r="Z46" s="424"/>
      <c r="AA46" s="425"/>
      <c r="AB46" s="420">
        <v>0.57999999999999996</v>
      </c>
      <c r="AC46" s="421"/>
      <c r="AD46" s="421"/>
      <c r="AE46" s="421"/>
      <c r="AF46" s="421"/>
      <c r="AG46" s="421"/>
      <c r="AH46" s="421"/>
      <c r="AI46" s="421"/>
      <c r="AJ46" s="421"/>
      <c r="AK46" s="422"/>
      <c r="AL46" s="423">
        <v>3.1E-2</v>
      </c>
      <c r="AM46" s="424"/>
      <c r="AN46" s="424"/>
      <c r="AO46" s="425"/>
      <c r="AP46" s="423">
        <v>0.377</v>
      </c>
      <c r="AQ46" s="424"/>
      <c r="AR46" s="424"/>
      <c r="AS46" s="424"/>
      <c r="AT46" s="424"/>
      <c r="AU46" s="424"/>
      <c r="AV46" s="424"/>
      <c r="AW46" s="425"/>
      <c r="AX46" s="414">
        <v>8.0000000000000002E-3</v>
      </c>
      <c r="AY46" s="415"/>
      <c r="AZ46" s="415"/>
      <c r="BA46" s="415"/>
      <c r="BB46" s="416"/>
    </row>
    <row r="47" spans="1:54" ht="18" customHeight="1" x14ac:dyDescent="0.3">
      <c r="A47" s="417" t="s">
        <v>122</v>
      </c>
      <c r="B47" s="418"/>
      <c r="C47" s="418"/>
      <c r="D47" s="418"/>
      <c r="E47" s="418"/>
      <c r="F47" s="418"/>
      <c r="G47" s="418"/>
      <c r="H47" s="418"/>
      <c r="I47" s="418"/>
      <c r="J47" s="418"/>
      <c r="K47" s="418"/>
      <c r="L47" s="418"/>
      <c r="M47" s="418"/>
      <c r="N47" s="418"/>
      <c r="O47" s="419"/>
      <c r="P47" s="420">
        <v>17.61</v>
      </c>
      <c r="Q47" s="421"/>
      <c r="R47" s="421"/>
      <c r="S47" s="421"/>
      <c r="T47" s="421"/>
      <c r="U47" s="421"/>
      <c r="V47" s="422"/>
      <c r="W47" s="423">
        <v>4.9000000000000002E-2</v>
      </c>
      <c r="X47" s="424"/>
      <c r="Y47" s="424"/>
      <c r="Z47" s="424"/>
      <c r="AA47" s="425"/>
      <c r="AB47" s="420">
        <v>0.6</v>
      </c>
      <c r="AC47" s="421"/>
      <c r="AD47" s="421"/>
      <c r="AE47" s="421"/>
      <c r="AF47" s="421"/>
      <c r="AG47" s="421"/>
      <c r="AH47" s="421"/>
      <c r="AI47" s="421"/>
      <c r="AJ47" s="421"/>
      <c r="AK47" s="422"/>
      <c r="AL47" s="423">
        <v>3.1E-2</v>
      </c>
      <c r="AM47" s="424"/>
      <c r="AN47" s="424"/>
      <c r="AO47" s="425"/>
      <c r="AP47" s="423">
        <v>0.41499999999999998</v>
      </c>
      <c r="AQ47" s="424"/>
      <c r="AR47" s="424"/>
      <c r="AS47" s="424"/>
      <c r="AT47" s="424"/>
      <c r="AU47" s="424"/>
      <c r="AV47" s="424"/>
      <c r="AW47" s="425"/>
      <c r="AX47" s="414">
        <v>7.3000000000000001E-3</v>
      </c>
      <c r="AY47" s="415"/>
      <c r="AZ47" s="415"/>
      <c r="BA47" s="415"/>
      <c r="BB47" s="416"/>
    </row>
    <row r="48" spans="1:54" ht="18" customHeight="1" x14ac:dyDescent="0.3">
      <c r="A48" s="417" t="s">
        <v>123</v>
      </c>
      <c r="B48" s="418"/>
      <c r="C48" s="418"/>
      <c r="D48" s="418"/>
      <c r="E48" s="418"/>
      <c r="F48" s="418"/>
      <c r="G48" s="418"/>
      <c r="H48" s="418"/>
      <c r="I48" s="418"/>
      <c r="J48" s="418"/>
      <c r="K48" s="418"/>
      <c r="L48" s="418"/>
      <c r="M48" s="418"/>
      <c r="N48" s="418"/>
      <c r="O48" s="419"/>
      <c r="P48" s="420">
        <v>11.66</v>
      </c>
      <c r="Q48" s="421"/>
      <c r="R48" s="421"/>
      <c r="S48" s="421"/>
      <c r="T48" s="421"/>
      <c r="U48" s="421"/>
      <c r="V48" s="422"/>
      <c r="W48" s="423">
        <v>4.9000000000000002E-2</v>
      </c>
      <c r="X48" s="424"/>
      <c r="Y48" s="424"/>
      <c r="Z48" s="424"/>
      <c r="AA48" s="425"/>
      <c r="AB48" s="420">
        <v>0.49</v>
      </c>
      <c r="AC48" s="421"/>
      <c r="AD48" s="421"/>
      <c r="AE48" s="421"/>
      <c r="AF48" s="421"/>
      <c r="AG48" s="421"/>
      <c r="AH48" s="421"/>
      <c r="AI48" s="421"/>
      <c r="AJ48" s="421"/>
      <c r="AK48" s="422"/>
      <c r="AL48" s="423">
        <v>1.7999999999999999E-2</v>
      </c>
      <c r="AM48" s="424"/>
      <c r="AN48" s="424"/>
      <c r="AO48" s="425"/>
      <c r="AP48" s="423">
        <v>0.26700000000000002</v>
      </c>
      <c r="AQ48" s="424"/>
      <c r="AR48" s="424"/>
      <c r="AS48" s="424"/>
      <c r="AT48" s="424"/>
      <c r="AU48" s="424"/>
      <c r="AV48" s="424"/>
      <c r="AW48" s="425"/>
      <c r="AX48" s="414">
        <v>4.1000000000000003E-3</v>
      </c>
      <c r="AY48" s="415"/>
      <c r="AZ48" s="415"/>
      <c r="BA48" s="415"/>
      <c r="BB48" s="416"/>
    </row>
    <row r="49" spans="1:54" ht="18" customHeight="1" x14ac:dyDescent="0.3">
      <c r="A49" s="417" t="s">
        <v>124</v>
      </c>
      <c r="B49" s="418"/>
      <c r="C49" s="418"/>
      <c r="D49" s="418"/>
      <c r="E49" s="418"/>
      <c r="F49" s="418"/>
      <c r="G49" s="418"/>
      <c r="H49" s="418"/>
      <c r="I49" s="418"/>
      <c r="J49" s="418"/>
      <c r="K49" s="418"/>
      <c r="L49" s="418"/>
      <c r="M49" s="418"/>
      <c r="N49" s="418"/>
      <c r="O49" s="419"/>
      <c r="P49" s="420">
        <v>6.8</v>
      </c>
      <c r="Q49" s="421"/>
      <c r="R49" s="421"/>
      <c r="S49" s="421"/>
      <c r="T49" s="421"/>
      <c r="U49" s="421"/>
      <c r="V49" s="422"/>
      <c r="W49" s="423">
        <v>7.6999999999999999E-2</v>
      </c>
      <c r="X49" s="424"/>
      <c r="Y49" s="424"/>
      <c r="Z49" s="424"/>
      <c r="AA49" s="425"/>
      <c r="AB49" s="420">
        <v>0.39</v>
      </c>
      <c r="AC49" s="421"/>
      <c r="AD49" s="421"/>
      <c r="AE49" s="421"/>
      <c r="AF49" s="421"/>
      <c r="AG49" s="421"/>
      <c r="AH49" s="421"/>
      <c r="AI49" s="421"/>
      <c r="AJ49" s="421"/>
      <c r="AK49" s="422"/>
      <c r="AL49" s="423">
        <v>7.0000000000000001E-3</v>
      </c>
      <c r="AM49" s="424"/>
      <c r="AN49" s="424"/>
      <c r="AO49" s="425"/>
      <c r="AP49" s="423">
        <v>2.1999999999999999E-2</v>
      </c>
      <c r="AQ49" s="424"/>
      <c r="AR49" s="424"/>
      <c r="AS49" s="424"/>
      <c r="AT49" s="424"/>
      <c r="AU49" s="424"/>
      <c r="AV49" s="424"/>
      <c r="AW49" s="425"/>
      <c r="AX49" s="414">
        <v>5.9999999999999995E-4</v>
      </c>
      <c r="AY49" s="415"/>
      <c r="AZ49" s="415"/>
      <c r="BA49" s="415"/>
      <c r="BB49" s="416"/>
    </row>
    <row r="50" spans="1:54" ht="36" customHeight="1" x14ac:dyDescent="0.3">
      <c r="A50" s="426" t="s">
        <v>125</v>
      </c>
      <c r="B50" s="427"/>
      <c r="C50" s="427"/>
      <c r="D50" s="427"/>
      <c r="E50" s="427"/>
      <c r="F50" s="427"/>
      <c r="G50" s="427"/>
      <c r="H50" s="427"/>
      <c r="I50" s="427"/>
      <c r="J50" s="427"/>
      <c r="K50" s="427"/>
      <c r="L50" s="427"/>
      <c r="M50" s="427"/>
      <c r="N50" s="427"/>
      <c r="O50" s="428"/>
      <c r="P50" s="420">
        <v>2.17</v>
      </c>
      <c r="Q50" s="421"/>
      <c r="R50" s="421"/>
      <c r="S50" s="421"/>
      <c r="T50" s="421"/>
      <c r="U50" s="421"/>
      <c r="V50" s="422"/>
      <c r="W50" s="423">
        <v>6.8000000000000005E-2</v>
      </c>
      <c r="X50" s="424"/>
      <c r="Y50" s="424"/>
      <c r="Z50" s="424"/>
      <c r="AA50" s="425"/>
      <c r="AB50" s="420">
        <v>0.13</v>
      </c>
      <c r="AC50" s="421"/>
      <c r="AD50" s="421"/>
      <c r="AE50" s="421"/>
      <c r="AF50" s="421"/>
      <c r="AG50" s="421"/>
      <c r="AH50" s="421"/>
      <c r="AI50" s="421"/>
      <c r="AJ50" s="421"/>
      <c r="AK50" s="422"/>
      <c r="AL50" s="423">
        <v>2E-3</v>
      </c>
      <c r="AM50" s="424"/>
      <c r="AN50" s="424"/>
      <c r="AO50" s="425"/>
      <c r="AP50" s="423">
        <v>4.0000000000000001E-3</v>
      </c>
      <c r="AQ50" s="424"/>
      <c r="AR50" s="424"/>
      <c r="AS50" s="424"/>
      <c r="AT50" s="424"/>
      <c r="AU50" s="424"/>
      <c r="AV50" s="424"/>
      <c r="AW50" s="425"/>
      <c r="AX50" s="414">
        <v>1E-4</v>
      </c>
      <c r="AY50" s="415"/>
      <c r="AZ50" s="415"/>
      <c r="BA50" s="415"/>
      <c r="BB50" s="416"/>
    </row>
    <row r="51" spans="1:54" ht="26.15" customHeight="1" x14ac:dyDescent="0.3">
      <c r="A51" s="426" t="s">
        <v>144</v>
      </c>
      <c r="B51" s="427"/>
      <c r="C51" s="427"/>
      <c r="D51" s="427"/>
      <c r="E51" s="427"/>
      <c r="F51" s="427"/>
      <c r="G51" s="427"/>
      <c r="H51" s="427"/>
      <c r="I51" s="427"/>
      <c r="J51" s="427"/>
      <c r="K51" s="427"/>
      <c r="L51" s="427"/>
      <c r="M51" s="427"/>
      <c r="N51" s="427"/>
      <c r="O51" s="428"/>
      <c r="P51" s="420">
        <v>1.76</v>
      </c>
      <c r="Q51" s="421"/>
      <c r="R51" s="421"/>
      <c r="S51" s="421"/>
      <c r="T51" s="421"/>
      <c r="U51" s="421"/>
      <c r="V51" s="422"/>
      <c r="W51" s="423">
        <v>6.8000000000000005E-2</v>
      </c>
      <c r="X51" s="424"/>
      <c r="Y51" s="424"/>
      <c r="Z51" s="424"/>
      <c r="AA51" s="425"/>
      <c r="AB51" s="420">
        <v>0.13</v>
      </c>
      <c r="AC51" s="421"/>
      <c r="AD51" s="421"/>
      <c r="AE51" s="421"/>
      <c r="AF51" s="421"/>
      <c r="AG51" s="421"/>
      <c r="AH51" s="421"/>
      <c r="AI51" s="421"/>
      <c r="AJ51" s="421"/>
      <c r="AK51" s="422"/>
      <c r="AL51" s="423">
        <v>2E-3</v>
      </c>
      <c r="AM51" s="424"/>
      <c r="AN51" s="424"/>
      <c r="AO51" s="425"/>
      <c r="AP51" s="423">
        <v>4.0000000000000001E-3</v>
      </c>
      <c r="AQ51" s="424"/>
      <c r="AR51" s="424"/>
      <c r="AS51" s="424"/>
      <c r="AT51" s="424"/>
      <c r="AU51" s="424"/>
      <c r="AV51" s="424"/>
      <c r="AW51" s="425"/>
      <c r="AX51" s="414">
        <v>1E-4</v>
      </c>
      <c r="AY51" s="415"/>
      <c r="AZ51" s="415"/>
      <c r="BA51" s="415"/>
      <c r="BB51" s="416"/>
    </row>
    <row r="52" spans="1:54" ht="26.15" customHeight="1" x14ac:dyDescent="0.3">
      <c r="A52" s="426" t="s">
        <v>145</v>
      </c>
      <c r="B52" s="427"/>
      <c r="C52" s="427"/>
      <c r="D52" s="427"/>
      <c r="E52" s="427"/>
      <c r="F52" s="427"/>
      <c r="G52" s="427"/>
      <c r="H52" s="427"/>
      <c r="I52" s="427"/>
      <c r="J52" s="427"/>
      <c r="K52" s="427"/>
      <c r="L52" s="427"/>
      <c r="M52" s="427"/>
      <c r="N52" s="427"/>
      <c r="O52" s="428"/>
      <c r="P52" s="420">
        <v>1.76</v>
      </c>
      <c r="Q52" s="421"/>
      <c r="R52" s="421"/>
      <c r="S52" s="421"/>
      <c r="T52" s="421"/>
      <c r="U52" s="421"/>
      <c r="V52" s="422"/>
      <c r="W52" s="423">
        <v>3.9E-2</v>
      </c>
      <c r="X52" s="424"/>
      <c r="Y52" s="424"/>
      <c r="Z52" s="424"/>
      <c r="AA52" s="425"/>
      <c r="AB52" s="420">
        <v>0.13</v>
      </c>
      <c r="AC52" s="421"/>
      <c r="AD52" s="421"/>
      <c r="AE52" s="421"/>
      <c r="AF52" s="421"/>
      <c r="AG52" s="421"/>
      <c r="AH52" s="421"/>
      <c r="AI52" s="421"/>
      <c r="AJ52" s="421"/>
      <c r="AK52" s="422"/>
      <c r="AL52" s="423">
        <v>1E-3</v>
      </c>
      <c r="AM52" s="424"/>
      <c r="AN52" s="424"/>
      <c r="AO52" s="425"/>
      <c r="AP52" s="423">
        <v>4.0000000000000001E-3</v>
      </c>
      <c r="AQ52" s="424"/>
      <c r="AR52" s="424"/>
      <c r="AS52" s="424"/>
      <c r="AT52" s="424"/>
      <c r="AU52" s="424"/>
      <c r="AV52" s="424"/>
      <c r="AW52" s="425"/>
      <c r="AX52" s="414">
        <v>1E-4</v>
      </c>
      <c r="AY52" s="415"/>
      <c r="AZ52" s="415"/>
      <c r="BA52" s="415"/>
      <c r="BB52" s="416"/>
    </row>
    <row r="53" spans="1:54" ht="36" customHeight="1" x14ac:dyDescent="0.3">
      <c r="A53" s="426" t="s">
        <v>128</v>
      </c>
      <c r="B53" s="427"/>
      <c r="C53" s="427"/>
      <c r="D53" s="427"/>
      <c r="E53" s="427"/>
      <c r="F53" s="427"/>
      <c r="G53" s="427"/>
      <c r="H53" s="427"/>
      <c r="I53" s="427"/>
      <c r="J53" s="427"/>
      <c r="K53" s="427"/>
      <c r="L53" s="427"/>
      <c r="M53" s="427"/>
      <c r="N53" s="427"/>
      <c r="O53" s="428"/>
      <c r="P53" s="420">
        <v>0.88</v>
      </c>
      <c r="Q53" s="421"/>
      <c r="R53" s="421"/>
      <c r="S53" s="421"/>
      <c r="T53" s="421"/>
      <c r="U53" s="421"/>
      <c r="V53" s="422"/>
      <c r="W53" s="423">
        <v>1.9E-2</v>
      </c>
      <c r="X53" s="424"/>
      <c r="Y53" s="424"/>
      <c r="Z53" s="424"/>
      <c r="AA53" s="425"/>
      <c r="AB53" s="420">
        <v>0.13</v>
      </c>
      <c r="AC53" s="421"/>
      <c r="AD53" s="421"/>
      <c r="AE53" s="421"/>
      <c r="AF53" s="421"/>
      <c r="AG53" s="421"/>
      <c r="AH53" s="421"/>
      <c r="AI53" s="421"/>
      <c r="AJ53" s="421"/>
      <c r="AK53" s="422"/>
      <c r="AL53" s="423">
        <v>1E-3</v>
      </c>
      <c r="AM53" s="424"/>
      <c r="AN53" s="424"/>
      <c r="AO53" s="425"/>
      <c r="AP53" s="423">
        <v>4.0000000000000001E-3</v>
      </c>
      <c r="AQ53" s="424"/>
      <c r="AR53" s="424"/>
      <c r="AS53" s="424"/>
      <c r="AT53" s="424"/>
      <c r="AU53" s="424"/>
      <c r="AV53" s="424"/>
      <c r="AW53" s="425"/>
      <c r="AX53" s="414">
        <v>1E-4</v>
      </c>
      <c r="AY53" s="415"/>
      <c r="AZ53" s="415"/>
      <c r="BA53" s="415"/>
      <c r="BB53" s="416"/>
    </row>
    <row r="54" spans="1:54" ht="36" customHeight="1" x14ac:dyDescent="0.3">
      <c r="A54" s="426" t="s">
        <v>129</v>
      </c>
      <c r="B54" s="427"/>
      <c r="C54" s="427"/>
      <c r="D54" s="427"/>
      <c r="E54" s="427"/>
      <c r="F54" s="427"/>
      <c r="G54" s="427"/>
      <c r="H54" s="427"/>
      <c r="I54" s="427"/>
      <c r="J54" s="427"/>
      <c r="K54" s="427"/>
      <c r="L54" s="427"/>
      <c r="M54" s="427"/>
      <c r="N54" s="427"/>
      <c r="O54" s="428"/>
      <c r="P54" s="420">
        <v>0.44</v>
      </c>
      <c r="Q54" s="421"/>
      <c r="R54" s="421"/>
      <c r="S54" s="421"/>
      <c r="T54" s="421"/>
      <c r="U54" s="421"/>
      <c r="V54" s="422"/>
      <c r="W54" s="423">
        <v>0.01</v>
      </c>
      <c r="X54" s="424"/>
      <c r="Y54" s="424"/>
      <c r="Z54" s="424"/>
      <c r="AA54" s="425"/>
      <c r="AB54" s="420">
        <v>0.13</v>
      </c>
      <c r="AC54" s="421"/>
      <c r="AD54" s="421"/>
      <c r="AE54" s="421"/>
      <c r="AF54" s="421"/>
      <c r="AG54" s="421"/>
      <c r="AH54" s="421"/>
      <c r="AI54" s="421"/>
      <c r="AJ54" s="421"/>
      <c r="AK54" s="422"/>
      <c r="AL54" s="423">
        <v>1E-3</v>
      </c>
      <c r="AM54" s="424"/>
      <c r="AN54" s="424"/>
      <c r="AO54" s="425"/>
      <c r="AP54" s="423">
        <v>4.0000000000000001E-3</v>
      </c>
      <c r="AQ54" s="424"/>
      <c r="AR54" s="424"/>
      <c r="AS54" s="424"/>
      <c r="AT54" s="424"/>
      <c r="AU54" s="424"/>
      <c r="AV54" s="424"/>
      <c r="AW54" s="425"/>
      <c r="AX54" s="414">
        <v>1E-4</v>
      </c>
      <c r="AY54" s="415"/>
      <c r="AZ54" s="415"/>
      <c r="BA54" s="415"/>
      <c r="BB54" s="416"/>
    </row>
    <row r="55" spans="1:54" ht="36" customHeight="1" x14ac:dyDescent="0.3">
      <c r="A55" s="426" t="s">
        <v>130</v>
      </c>
      <c r="B55" s="427"/>
      <c r="C55" s="427"/>
      <c r="D55" s="427"/>
      <c r="E55" s="427"/>
      <c r="F55" s="427"/>
      <c r="G55" s="427"/>
      <c r="H55" s="427"/>
      <c r="I55" s="427"/>
      <c r="J55" s="427"/>
      <c r="K55" s="427"/>
      <c r="L55" s="427"/>
      <c r="M55" s="427"/>
      <c r="N55" s="427"/>
      <c r="O55" s="428"/>
      <c r="P55" s="420">
        <v>0.18</v>
      </c>
      <c r="Q55" s="421"/>
      <c r="R55" s="421"/>
      <c r="S55" s="421"/>
      <c r="T55" s="421"/>
      <c r="U55" s="421"/>
      <c r="V55" s="422"/>
      <c r="W55" s="423">
        <v>4.0000000000000001E-3</v>
      </c>
      <c r="X55" s="424"/>
      <c r="Y55" s="424"/>
      <c r="Z55" s="424"/>
      <c r="AA55" s="425"/>
      <c r="AB55" s="420">
        <v>0.13</v>
      </c>
      <c r="AC55" s="421"/>
      <c r="AD55" s="421"/>
      <c r="AE55" s="421"/>
      <c r="AF55" s="421"/>
      <c r="AG55" s="421"/>
      <c r="AH55" s="421"/>
      <c r="AI55" s="421"/>
      <c r="AJ55" s="421"/>
      <c r="AK55" s="422"/>
      <c r="AL55" s="423">
        <v>1E-3</v>
      </c>
      <c r="AM55" s="424"/>
      <c r="AN55" s="424"/>
      <c r="AO55" s="425"/>
      <c r="AP55" s="423">
        <v>4.0000000000000001E-3</v>
      </c>
      <c r="AQ55" s="424"/>
      <c r="AR55" s="424"/>
      <c r="AS55" s="424"/>
      <c r="AT55" s="424"/>
      <c r="AU55" s="424"/>
      <c r="AV55" s="424"/>
      <c r="AW55" s="425"/>
      <c r="AX55" s="414">
        <v>1E-4</v>
      </c>
      <c r="AY55" s="415"/>
      <c r="AZ55" s="415"/>
      <c r="BA55" s="415"/>
      <c r="BB55" s="416"/>
    </row>
    <row r="56" spans="1:54" ht="14.15" customHeight="1" x14ac:dyDescent="0.3">
      <c r="A56" s="162" t="s">
        <v>222</v>
      </c>
    </row>
    <row r="57" spans="1:54" ht="14.15" customHeight="1" x14ac:dyDescent="0.3">
      <c r="A57" s="155" t="s">
        <v>146</v>
      </c>
    </row>
    <row r="58" spans="1:54" ht="14.15" customHeight="1" x14ac:dyDescent="0.3">
      <c r="A58" s="155" t="s">
        <v>133</v>
      </c>
    </row>
    <row r="59" spans="1:54" ht="14.15" customHeight="1" x14ac:dyDescent="0.3">
      <c r="A59" s="155" t="s">
        <v>134</v>
      </c>
    </row>
    <row r="60" spans="1:54" ht="14.15" customHeight="1" x14ac:dyDescent="0.3">
      <c r="A60" s="155" t="s">
        <v>147</v>
      </c>
    </row>
    <row r="61" spans="1:54" ht="14.15" customHeight="1" x14ac:dyDescent="0.3">
      <c r="A61" s="155" t="s">
        <v>136</v>
      </c>
    </row>
    <row r="62" spans="1:54" ht="14.15" customHeight="1" x14ac:dyDescent="0.3">
      <c r="A62" s="163" t="s">
        <v>137</v>
      </c>
    </row>
    <row r="63" spans="1:54" ht="14.15" customHeight="1" x14ac:dyDescent="0.3">
      <c r="A63" s="155" t="s">
        <v>138</v>
      </c>
    </row>
    <row r="64" spans="1:54" ht="14.15" customHeight="1" x14ac:dyDescent="0.3">
      <c r="A64" s="155" t="s">
        <v>139</v>
      </c>
    </row>
    <row r="65" spans="1:40" ht="14.15" customHeight="1" x14ac:dyDescent="0.3">
      <c r="A65" s="163" t="s">
        <v>148</v>
      </c>
    </row>
    <row r="66" spans="1:40" ht="14.15" customHeight="1" x14ac:dyDescent="0.3">
      <c r="A66" s="155" t="s">
        <v>141</v>
      </c>
    </row>
    <row r="67" spans="1:40" ht="14.15" customHeight="1" x14ac:dyDescent="0.3"/>
    <row r="68" spans="1:40" ht="14.15" customHeight="1" x14ac:dyDescent="0.3">
      <c r="A68" s="160" t="s">
        <v>203</v>
      </c>
    </row>
    <row r="69" spans="1:40" ht="14.15" customHeight="1" x14ac:dyDescent="0.3">
      <c r="A69" s="156" t="s">
        <v>142</v>
      </c>
    </row>
    <row r="70" spans="1:40" ht="14.15" customHeight="1" x14ac:dyDescent="0.3">
      <c r="A70" s="164" t="s">
        <v>204</v>
      </c>
    </row>
    <row r="71" spans="1:40" ht="47.15" customHeight="1" x14ac:dyDescent="0.3">
      <c r="A71" s="429" t="s">
        <v>112</v>
      </c>
      <c r="B71" s="430"/>
      <c r="C71" s="430"/>
      <c r="D71" s="430"/>
      <c r="E71" s="430"/>
      <c r="F71" s="430"/>
      <c r="G71" s="430"/>
      <c r="H71" s="430"/>
      <c r="I71" s="430"/>
      <c r="J71" s="431"/>
      <c r="K71" s="411" t="s">
        <v>113</v>
      </c>
      <c r="L71" s="412"/>
      <c r="M71" s="412"/>
      <c r="N71" s="412"/>
      <c r="O71" s="412"/>
      <c r="P71" s="412"/>
      <c r="Q71" s="413"/>
      <c r="R71" s="408" t="s">
        <v>114</v>
      </c>
      <c r="S71" s="409"/>
      <c r="T71" s="409"/>
      <c r="U71" s="409"/>
      <c r="V71" s="409"/>
      <c r="W71" s="409"/>
      <c r="X71" s="409"/>
      <c r="Y71" s="409"/>
      <c r="Z71" s="409"/>
      <c r="AA71" s="409"/>
      <c r="AB71" s="410"/>
      <c r="AC71" s="432" t="s">
        <v>149</v>
      </c>
      <c r="AD71" s="433"/>
      <c r="AE71" s="433"/>
      <c r="AF71" s="433"/>
      <c r="AG71" s="433"/>
      <c r="AH71" s="433"/>
      <c r="AI71" s="433"/>
      <c r="AJ71" s="433"/>
      <c r="AK71" s="433"/>
      <c r="AL71" s="433"/>
      <c r="AM71" s="433"/>
      <c r="AN71" s="434"/>
    </row>
    <row r="72" spans="1:40" ht="18" customHeight="1" x14ac:dyDescent="0.3">
      <c r="A72" s="417" t="s">
        <v>118</v>
      </c>
      <c r="B72" s="418"/>
      <c r="C72" s="418"/>
      <c r="D72" s="418"/>
      <c r="E72" s="418"/>
      <c r="F72" s="418"/>
      <c r="G72" s="418"/>
      <c r="H72" s="418"/>
      <c r="I72" s="418"/>
      <c r="J72" s="419"/>
      <c r="K72" s="420">
        <v>42.97</v>
      </c>
      <c r="L72" s="421"/>
      <c r="M72" s="421"/>
      <c r="N72" s="421"/>
      <c r="O72" s="421"/>
      <c r="P72" s="421"/>
      <c r="Q72" s="422"/>
      <c r="R72" s="420">
        <v>1.88</v>
      </c>
      <c r="S72" s="421"/>
      <c r="T72" s="421"/>
      <c r="U72" s="421"/>
      <c r="V72" s="421"/>
      <c r="W72" s="421"/>
      <c r="X72" s="421"/>
      <c r="Y72" s="421"/>
      <c r="Z72" s="421"/>
      <c r="AA72" s="421"/>
      <c r="AB72" s="422"/>
      <c r="AC72" s="423">
        <v>0.92900000000000005</v>
      </c>
      <c r="AD72" s="424"/>
      <c r="AE72" s="424"/>
      <c r="AF72" s="424"/>
      <c r="AG72" s="424"/>
      <c r="AH72" s="424"/>
      <c r="AI72" s="424"/>
      <c r="AJ72" s="424"/>
      <c r="AK72" s="424"/>
      <c r="AL72" s="424"/>
      <c r="AM72" s="424"/>
      <c r="AN72" s="425"/>
    </row>
    <row r="73" spans="1:40" ht="18" customHeight="1" x14ac:dyDescent="0.3">
      <c r="A73" s="417" t="s">
        <v>150</v>
      </c>
      <c r="B73" s="418"/>
      <c r="C73" s="418"/>
      <c r="D73" s="418"/>
      <c r="E73" s="418"/>
      <c r="F73" s="418"/>
      <c r="G73" s="418"/>
      <c r="H73" s="418"/>
      <c r="I73" s="418"/>
      <c r="J73" s="419"/>
      <c r="K73" s="420">
        <v>37.39</v>
      </c>
      <c r="L73" s="421"/>
      <c r="M73" s="421"/>
      <c r="N73" s="421"/>
      <c r="O73" s="421"/>
      <c r="P73" s="421"/>
      <c r="Q73" s="422"/>
      <c r="R73" s="420">
        <v>1.87</v>
      </c>
      <c r="S73" s="421"/>
      <c r="T73" s="421"/>
      <c r="U73" s="421"/>
      <c r="V73" s="421"/>
      <c r="W73" s="421"/>
      <c r="X73" s="421"/>
      <c r="Y73" s="421"/>
      <c r="Z73" s="421"/>
      <c r="AA73" s="421"/>
      <c r="AB73" s="422"/>
      <c r="AC73" s="423">
        <v>0.878</v>
      </c>
      <c r="AD73" s="424"/>
      <c r="AE73" s="424"/>
      <c r="AF73" s="424"/>
      <c r="AG73" s="424"/>
      <c r="AH73" s="424"/>
      <c r="AI73" s="424"/>
      <c r="AJ73" s="424"/>
      <c r="AK73" s="424"/>
      <c r="AL73" s="424"/>
      <c r="AM73" s="424"/>
      <c r="AN73" s="425"/>
    </row>
    <row r="74" spans="1:40" ht="18" customHeight="1" x14ac:dyDescent="0.3">
      <c r="A74" s="417" t="s">
        <v>151</v>
      </c>
      <c r="B74" s="418"/>
      <c r="C74" s="418"/>
      <c r="D74" s="418"/>
      <c r="E74" s="418"/>
      <c r="F74" s="418"/>
      <c r="G74" s="418"/>
      <c r="H74" s="418"/>
      <c r="I74" s="418"/>
      <c r="J74" s="419"/>
      <c r="K74" s="420">
        <v>23.72</v>
      </c>
      <c r="L74" s="421"/>
      <c r="M74" s="421"/>
      <c r="N74" s="421"/>
      <c r="O74" s="421"/>
      <c r="P74" s="421"/>
      <c r="Q74" s="422"/>
      <c r="R74" s="420">
        <v>1.84</v>
      </c>
      <c r="S74" s="421"/>
      <c r="T74" s="421"/>
      <c r="U74" s="421"/>
      <c r="V74" s="421"/>
      <c r="W74" s="421"/>
      <c r="X74" s="421"/>
      <c r="Y74" s="421"/>
      <c r="Z74" s="421"/>
      <c r="AA74" s="421"/>
      <c r="AB74" s="422"/>
      <c r="AC74" s="423">
        <v>0.83499999999999996</v>
      </c>
      <c r="AD74" s="424"/>
      <c r="AE74" s="424"/>
      <c r="AF74" s="424"/>
      <c r="AG74" s="424"/>
      <c r="AH74" s="424"/>
      <c r="AI74" s="424"/>
      <c r="AJ74" s="424"/>
      <c r="AK74" s="424"/>
      <c r="AL74" s="424"/>
      <c r="AM74" s="424"/>
      <c r="AN74" s="425"/>
    </row>
    <row r="75" spans="1:40" ht="18" customHeight="1" x14ac:dyDescent="0.3">
      <c r="A75" s="417" t="s">
        <v>152</v>
      </c>
      <c r="B75" s="418"/>
      <c r="C75" s="418"/>
      <c r="D75" s="418"/>
      <c r="E75" s="418"/>
      <c r="F75" s="418"/>
      <c r="G75" s="418"/>
      <c r="H75" s="418"/>
      <c r="I75" s="418"/>
      <c r="J75" s="419"/>
      <c r="K75" s="420">
        <v>27.71</v>
      </c>
      <c r="L75" s="421"/>
      <c r="M75" s="421"/>
      <c r="N75" s="421"/>
      <c r="O75" s="421"/>
      <c r="P75" s="421"/>
      <c r="Q75" s="422"/>
      <c r="R75" s="420">
        <v>1.81</v>
      </c>
      <c r="S75" s="421"/>
      <c r="T75" s="421"/>
      <c r="U75" s="421"/>
      <c r="V75" s="421"/>
      <c r="W75" s="421"/>
      <c r="X75" s="421"/>
      <c r="Y75" s="421"/>
      <c r="Z75" s="421"/>
      <c r="AA75" s="421"/>
      <c r="AB75" s="422"/>
      <c r="AC75" s="423">
        <v>1.0149999999999999</v>
      </c>
      <c r="AD75" s="424"/>
      <c r="AE75" s="424"/>
      <c r="AF75" s="424"/>
      <c r="AG75" s="424"/>
      <c r="AH75" s="424"/>
      <c r="AI75" s="424"/>
      <c r="AJ75" s="424"/>
      <c r="AK75" s="424"/>
      <c r="AL75" s="424"/>
      <c r="AM75" s="424"/>
      <c r="AN75" s="425"/>
    </row>
    <row r="76" spans="1:40" ht="18" customHeight="1" x14ac:dyDescent="0.3">
      <c r="A76" s="417" t="s">
        <v>153</v>
      </c>
      <c r="B76" s="418"/>
      <c r="C76" s="418"/>
      <c r="D76" s="418"/>
      <c r="E76" s="418"/>
      <c r="F76" s="418"/>
      <c r="G76" s="418"/>
      <c r="H76" s="418"/>
      <c r="I76" s="418"/>
      <c r="J76" s="419"/>
      <c r="K76" s="420">
        <v>36.46</v>
      </c>
      <c r="L76" s="421"/>
      <c r="M76" s="421"/>
      <c r="N76" s="421"/>
      <c r="O76" s="421"/>
      <c r="P76" s="421"/>
      <c r="Q76" s="422"/>
      <c r="R76" s="420">
        <v>1.81</v>
      </c>
      <c r="S76" s="421"/>
      <c r="T76" s="421"/>
      <c r="U76" s="421"/>
      <c r="V76" s="421"/>
      <c r="W76" s="421"/>
      <c r="X76" s="421"/>
      <c r="Y76" s="421"/>
      <c r="Z76" s="421"/>
      <c r="AA76" s="421"/>
      <c r="AB76" s="422"/>
      <c r="AC76" s="423">
        <v>1.2170000000000001</v>
      </c>
      <c r="AD76" s="424"/>
      <c r="AE76" s="424"/>
      <c r="AF76" s="424"/>
      <c r="AG76" s="424"/>
      <c r="AH76" s="424"/>
      <c r="AI76" s="424"/>
      <c r="AJ76" s="424"/>
      <c r="AK76" s="424"/>
      <c r="AL76" s="424"/>
      <c r="AM76" s="424"/>
      <c r="AN76" s="425"/>
    </row>
    <row r="77" spans="1:40" ht="18" customHeight="1" x14ac:dyDescent="0.3">
      <c r="A77" s="417" t="s">
        <v>154</v>
      </c>
      <c r="B77" s="418"/>
      <c r="C77" s="418"/>
      <c r="D77" s="418"/>
      <c r="E77" s="418"/>
      <c r="F77" s="418"/>
      <c r="G77" s="418"/>
      <c r="H77" s="418"/>
      <c r="I77" s="418"/>
      <c r="J77" s="419"/>
      <c r="K77" s="420">
        <v>18.97</v>
      </c>
      <c r="L77" s="421"/>
      <c r="M77" s="421"/>
      <c r="N77" s="421"/>
      <c r="O77" s="421"/>
      <c r="P77" s="421"/>
      <c r="Q77" s="422"/>
      <c r="R77" s="420">
        <v>1.81</v>
      </c>
      <c r="S77" s="421"/>
      <c r="T77" s="421"/>
      <c r="U77" s="421"/>
      <c r="V77" s="421"/>
      <c r="W77" s="421"/>
      <c r="X77" s="421"/>
      <c r="Y77" s="421"/>
      <c r="Z77" s="421"/>
      <c r="AA77" s="421"/>
      <c r="AB77" s="422"/>
      <c r="AC77" s="423">
        <v>0.41699999999999998</v>
      </c>
      <c r="AD77" s="424"/>
      <c r="AE77" s="424"/>
      <c r="AF77" s="424"/>
      <c r="AG77" s="424"/>
      <c r="AH77" s="424"/>
      <c r="AI77" s="424"/>
      <c r="AJ77" s="424"/>
      <c r="AK77" s="424"/>
      <c r="AL77" s="424"/>
      <c r="AM77" s="424"/>
      <c r="AN77" s="425"/>
    </row>
    <row r="78" spans="1:40" ht="18" customHeight="1" x14ac:dyDescent="0.3">
      <c r="A78" s="435">
        <v>2003</v>
      </c>
      <c r="B78" s="436"/>
      <c r="C78" s="436"/>
      <c r="D78" s="436"/>
      <c r="E78" s="436"/>
      <c r="F78" s="436"/>
      <c r="G78" s="436"/>
      <c r="H78" s="436"/>
      <c r="I78" s="436"/>
      <c r="J78" s="437"/>
      <c r="K78" s="420">
        <v>13.02</v>
      </c>
      <c r="L78" s="421"/>
      <c r="M78" s="421"/>
      <c r="N78" s="421"/>
      <c r="O78" s="421"/>
      <c r="P78" s="421"/>
      <c r="Q78" s="422"/>
      <c r="R78" s="420">
        <v>0.77</v>
      </c>
      <c r="S78" s="421"/>
      <c r="T78" s="421"/>
      <c r="U78" s="421"/>
      <c r="V78" s="421"/>
      <c r="W78" s="421"/>
      <c r="X78" s="421"/>
      <c r="Y78" s="421"/>
      <c r="Z78" s="421"/>
      <c r="AA78" s="421"/>
      <c r="AB78" s="422"/>
      <c r="AC78" s="423">
        <v>8.4000000000000005E-2</v>
      </c>
      <c r="AD78" s="424"/>
      <c r="AE78" s="424"/>
      <c r="AF78" s="424"/>
      <c r="AG78" s="424"/>
      <c r="AH78" s="424"/>
      <c r="AI78" s="424"/>
      <c r="AJ78" s="424"/>
      <c r="AK78" s="424"/>
      <c r="AL78" s="424"/>
      <c r="AM78" s="424"/>
      <c r="AN78" s="425"/>
    </row>
    <row r="79" spans="1:40" ht="18" customHeight="1" x14ac:dyDescent="0.3">
      <c r="A79" s="417" t="s">
        <v>155</v>
      </c>
      <c r="B79" s="418"/>
      <c r="C79" s="418"/>
      <c r="D79" s="418"/>
      <c r="E79" s="418"/>
      <c r="F79" s="418"/>
      <c r="G79" s="418"/>
      <c r="H79" s="418"/>
      <c r="I79" s="418"/>
      <c r="J79" s="419"/>
      <c r="K79" s="420">
        <v>3.56</v>
      </c>
      <c r="L79" s="421"/>
      <c r="M79" s="421"/>
      <c r="N79" s="421"/>
      <c r="O79" s="421"/>
      <c r="P79" s="421"/>
      <c r="Q79" s="422"/>
      <c r="R79" s="420">
        <v>0.08</v>
      </c>
      <c r="S79" s="421"/>
      <c r="T79" s="421"/>
      <c r="U79" s="421"/>
      <c r="V79" s="421"/>
      <c r="W79" s="421"/>
      <c r="X79" s="421"/>
      <c r="Y79" s="421"/>
      <c r="Z79" s="421"/>
      <c r="AA79" s="421"/>
      <c r="AB79" s="422"/>
      <c r="AC79" s="423">
        <v>8.4000000000000005E-2</v>
      </c>
      <c r="AD79" s="424"/>
      <c r="AE79" s="424"/>
      <c r="AF79" s="424"/>
      <c r="AG79" s="424"/>
      <c r="AH79" s="424"/>
      <c r="AI79" s="424"/>
      <c r="AJ79" s="424"/>
      <c r="AK79" s="424"/>
      <c r="AL79" s="424"/>
      <c r="AM79" s="424"/>
      <c r="AN79" s="425"/>
    </row>
    <row r="80" spans="1:40" ht="26.15" customHeight="1" x14ac:dyDescent="0.3">
      <c r="A80" s="426" t="s">
        <v>156</v>
      </c>
      <c r="B80" s="427"/>
      <c r="C80" s="427"/>
      <c r="D80" s="427"/>
      <c r="E80" s="427"/>
      <c r="F80" s="427"/>
      <c r="G80" s="427"/>
      <c r="H80" s="427"/>
      <c r="I80" s="427"/>
      <c r="J80" s="428"/>
      <c r="K80" s="420">
        <v>1.9</v>
      </c>
      <c r="L80" s="421"/>
      <c r="M80" s="421"/>
      <c r="N80" s="421"/>
      <c r="O80" s="421"/>
      <c r="P80" s="421"/>
      <c r="Q80" s="422"/>
      <c r="R80" s="420">
        <v>0.03</v>
      </c>
      <c r="S80" s="421"/>
      <c r="T80" s="421"/>
      <c r="U80" s="421"/>
      <c r="V80" s="421"/>
      <c r="W80" s="421"/>
      <c r="X80" s="421"/>
      <c r="Y80" s="421"/>
      <c r="Z80" s="421"/>
      <c r="AA80" s="421"/>
      <c r="AB80" s="422"/>
      <c r="AC80" s="423">
        <v>1.0999999999999999E-2</v>
      </c>
      <c r="AD80" s="424"/>
      <c r="AE80" s="424"/>
      <c r="AF80" s="424"/>
      <c r="AG80" s="424"/>
      <c r="AH80" s="424"/>
      <c r="AI80" s="424"/>
      <c r="AJ80" s="424"/>
      <c r="AK80" s="424"/>
      <c r="AL80" s="424"/>
      <c r="AM80" s="424"/>
      <c r="AN80" s="425"/>
    </row>
    <row r="81" spans="1:40" ht="36" customHeight="1" x14ac:dyDescent="0.3">
      <c r="A81" s="426" t="s">
        <v>157</v>
      </c>
      <c r="B81" s="427"/>
      <c r="C81" s="427"/>
      <c r="D81" s="427"/>
      <c r="E81" s="427"/>
      <c r="F81" s="427"/>
      <c r="G81" s="427"/>
      <c r="H81" s="427"/>
      <c r="I81" s="427"/>
      <c r="J81" s="428"/>
      <c r="K81" s="420">
        <v>0.95</v>
      </c>
      <c r="L81" s="421"/>
      <c r="M81" s="421"/>
      <c r="N81" s="421"/>
      <c r="O81" s="421"/>
      <c r="P81" s="421"/>
      <c r="Q81" s="422"/>
      <c r="R81" s="420">
        <v>0.03</v>
      </c>
      <c r="S81" s="421"/>
      <c r="T81" s="421"/>
      <c r="U81" s="421"/>
      <c r="V81" s="421"/>
      <c r="W81" s="421"/>
      <c r="X81" s="421"/>
      <c r="Y81" s="421"/>
      <c r="Z81" s="421"/>
      <c r="AA81" s="421"/>
      <c r="AB81" s="422"/>
      <c r="AC81" s="423">
        <v>1.0999999999999999E-2</v>
      </c>
      <c r="AD81" s="424"/>
      <c r="AE81" s="424"/>
      <c r="AF81" s="424"/>
      <c r="AG81" s="424"/>
      <c r="AH81" s="424"/>
      <c r="AI81" s="424"/>
      <c r="AJ81" s="424"/>
      <c r="AK81" s="424"/>
      <c r="AL81" s="424"/>
      <c r="AM81" s="424"/>
      <c r="AN81" s="425"/>
    </row>
    <row r="82" spans="1:40" ht="36" customHeight="1" x14ac:dyDescent="0.3">
      <c r="A82" s="426" t="s">
        <v>158</v>
      </c>
      <c r="B82" s="427"/>
      <c r="C82" s="427"/>
      <c r="D82" s="427"/>
      <c r="E82" s="427"/>
      <c r="F82" s="427"/>
      <c r="G82" s="427"/>
      <c r="H82" s="427"/>
      <c r="I82" s="427"/>
      <c r="J82" s="428"/>
      <c r="K82" s="420">
        <v>0.47</v>
      </c>
      <c r="L82" s="421"/>
      <c r="M82" s="421"/>
      <c r="N82" s="421"/>
      <c r="O82" s="421"/>
      <c r="P82" s="421"/>
      <c r="Q82" s="422"/>
      <c r="R82" s="420">
        <v>0.03</v>
      </c>
      <c r="S82" s="421"/>
      <c r="T82" s="421"/>
      <c r="U82" s="421"/>
      <c r="V82" s="421"/>
      <c r="W82" s="421"/>
      <c r="X82" s="421"/>
      <c r="Y82" s="421"/>
      <c r="Z82" s="421"/>
      <c r="AA82" s="421"/>
      <c r="AB82" s="422"/>
      <c r="AC82" s="423">
        <v>1.0999999999999999E-2</v>
      </c>
      <c r="AD82" s="424"/>
      <c r="AE82" s="424"/>
      <c r="AF82" s="424"/>
      <c r="AG82" s="424"/>
      <c r="AH82" s="424"/>
      <c r="AI82" s="424"/>
      <c r="AJ82" s="424"/>
      <c r="AK82" s="424"/>
      <c r="AL82" s="424"/>
      <c r="AM82" s="424"/>
      <c r="AN82" s="425"/>
    </row>
    <row r="83" spans="1:40" ht="36" customHeight="1" x14ac:dyDescent="0.3">
      <c r="A83" s="426" t="s">
        <v>159</v>
      </c>
      <c r="B83" s="427"/>
      <c r="C83" s="427"/>
      <c r="D83" s="427"/>
      <c r="E83" s="427"/>
      <c r="F83" s="427"/>
      <c r="G83" s="427"/>
      <c r="H83" s="427"/>
      <c r="I83" s="427"/>
      <c r="J83" s="428"/>
      <c r="K83" s="420">
        <v>0.19</v>
      </c>
      <c r="L83" s="421"/>
      <c r="M83" s="421"/>
      <c r="N83" s="421"/>
      <c r="O83" s="421"/>
      <c r="P83" s="421"/>
      <c r="Q83" s="422"/>
      <c r="R83" s="420">
        <v>0.03</v>
      </c>
      <c r="S83" s="421"/>
      <c r="T83" s="421"/>
      <c r="U83" s="421"/>
      <c r="V83" s="421"/>
      <c r="W83" s="421"/>
      <c r="X83" s="421"/>
      <c r="Y83" s="421"/>
      <c r="Z83" s="421"/>
      <c r="AA83" s="421"/>
      <c r="AB83" s="422"/>
      <c r="AC83" s="423">
        <v>1.0999999999999999E-2</v>
      </c>
      <c r="AD83" s="424"/>
      <c r="AE83" s="424"/>
      <c r="AF83" s="424"/>
      <c r="AG83" s="424"/>
      <c r="AH83" s="424"/>
      <c r="AI83" s="424"/>
      <c r="AJ83" s="424"/>
      <c r="AK83" s="424"/>
      <c r="AL83" s="424"/>
      <c r="AM83" s="424"/>
      <c r="AN83" s="425"/>
    </row>
    <row r="84" spans="1:40" ht="14.15" customHeight="1" x14ac:dyDescent="0.3">
      <c r="A84" s="155" t="s">
        <v>160</v>
      </c>
    </row>
    <row r="85" spans="1:40" ht="14.15" customHeight="1" x14ac:dyDescent="0.3">
      <c r="A85" s="155" t="s">
        <v>146</v>
      </c>
    </row>
    <row r="86" spans="1:40" ht="14.15" customHeight="1" x14ac:dyDescent="0.3">
      <c r="A86" s="155" t="s">
        <v>133</v>
      </c>
    </row>
    <row r="87" spans="1:40" ht="14.15" customHeight="1" x14ac:dyDescent="0.3">
      <c r="A87" s="155" t="s">
        <v>161</v>
      </c>
    </row>
    <row r="88" spans="1:40" ht="14.15" customHeight="1" x14ac:dyDescent="0.3">
      <c r="A88" s="155" t="s">
        <v>162</v>
      </c>
    </row>
    <row r="89" spans="1:40" ht="14.15" customHeight="1" x14ac:dyDescent="0.3"/>
    <row r="90" spans="1:40" ht="14.15" customHeight="1" x14ac:dyDescent="0.3">
      <c r="A90" s="160" t="s">
        <v>205</v>
      </c>
    </row>
    <row r="91" spans="1:40" ht="14.15" customHeight="1" x14ac:dyDescent="0.3">
      <c r="A91" s="164" t="s">
        <v>204</v>
      </c>
    </row>
    <row r="92" spans="1:40" ht="44.15" customHeight="1" x14ac:dyDescent="0.3">
      <c r="A92" s="429" t="s">
        <v>112</v>
      </c>
      <c r="B92" s="430"/>
      <c r="C92" s="430"/>
      <c r="D92" s="430"/>
      <c r="E92" s="430"/>
      <c r="F92" s="430"/>
      <c r="G92" s="430"/>
      <c r="H92" s="430"/>
      <c r="I92" s="430"/>
      <c r="J92" s="431"/>
      <c r="K92" s="429" t="s">
        <v>23</v>
      </c>
      <c r="L92" s="430"/>
      <c r="M92" s="430"/>
      <c r="N92" s="430"/>
      <c r="O92" s="430"/>
      <c r="P92" s="430"/>
      <c r="Q92" s="430"/>
      <c r="R92" s="431"/>
      <c r="S92" s="429" t="s">
        <v>24</v>
      </c>
      <c r="T92" s="430"/>
      <c r="U92" s="430"/>
      <c r="V92" s="430"/>
      <c r="W92" s="430"/>
      <c r="X92" s="430"/>
      <c r="Y92" s="430"/>
      <c r="Z92" s="431"/>
      <c r="AA92" s="429" t="s">
        <v>25</v>
      </c>
      <c r="AB92" s="430"/>
      <c r="AC92" s="430"/>
      <c r="AD92" s="430"/>
      <c r="AE92" s="430"/>
      <c r="AF92" s="430"/>
      <c r="AG92" s="430"/>
    </row>
    <row r="93" spans="1:40" ht="18" customHeight="1" x14ac:dyDescent="0.3">
      <c r="A93" s="417" t="s">
        <v>166</v>
      </c>
      <c r="B93" s="418"/>
      <c r="C93" s="418"/>
      <c r="D93" s="418"/>
      <c r="E93" s="418"/>
      <c r="F93" s="418"/>
      <c r="G93" s="418"/>
      <c r="H93" s="418"/>
      <c r="I93" s="418"/>
      <c r="J93" s="419"/>
      <c r="K93" s="420">
        <v>21.6</v>
      </c>
      <c r="L93" s="421"/>
      <c r="M93" s="421"/>
      <c r="N93" s="421"/>
      <c r="O93" s="421"/>
      <c r="P93" s="421"/>
      <c r="Q93" s="421"/>
      <c r="R93" s="422"/>
      <c r="S93" s="420">
        <v>2.68</v>
      </c>
      <c r="T93" s="421"/>
      <c r="U93" s="421"/>
      <c r="V93" s="421"/>
      <c r="W93" s="421"/>
      <c r="X93" s="421"/>
      <c r="Y93" s="421"/>
      <c r="Z93" s="422"/>
      <c r="AA93" s="423">
        <v>4.2999999999999997E-2</v>
      </c>
      <c r="AB93" s="424"/>
      <c r="AC93" s="424"/>
      <c r="AD93" s="424"/>
      <c r="AE93" s="424"/>
      <c r="AF93" s="424"/>
      <c r="AG93" s="425"/>
    </row>
    <row r="94" spans="1:40" ht="18" customHeight="1" x14ac:dyDescent="0.3">
      <c r="A94" s="417" t="s">
        <v>123</v>
      </c>
      <c r="B94" s="418"/>
      <c r="C94" s="418"/>
      <c r="D94" s="418"/>
      <c r="E94" s="418"/>
      <c r="F94" s="418"/>
      <c r="G94" s="418"/>
      <c r="H94" s="418"/>
      <c r="I94" s="418"/>
      <c r="J94" s="419"/>
      <c r="K94" s="420">
        <v>15.4</v>
      </c>
      <c r="L94" s="421"/>
      <c r="M94" s="421"/>
      <c r="N94" s="421"/>
      <c r="O94" s="421"/>
      <c r="P94" s="421"/>
      <c r="Q94" s="421"/>
      <c r="R94" s="422"/>
      <c r="S94" s="420">
        <v>3.87</v>
      </c>
      <c r="T94" s="421"/>
      <c r="U94" s="421"/>
      <c r="V94" s="421"/>
      <c r="W94" s="421"/>
      <c r="X94" s="421"/>
      <c r="Y94" s="421"/>
      <c r="Z94" s="422"/>
      <c r="AA94" s="423">
        <v>2.3E-2</v>
      </c>
      <c r="AB94" s="424"/>
      <c r="AC94" s="424"/>
      <c r="AD94" s="424"/>
      <c r="AE94" s="424"/>
      <c r="AF94" s="424"/>
      <c r="AG94" s="425"/>
    </row>
    <row r="95" spans="1:40" ht="26.15" customHeight="1" x14ac:dyDescent="0.3">
      <c r="A95" s="426" t="s">
        <v>156</v>
      </c>
      <c r="B95" s="427"/>
      <c r="C95" s="427"/>
      <c r="D95" s="427"/>
      <c r="E95" s="427"/>
      <c r="F95" s="427"/>
      <c r="G95" s="427"/>
      <c r="H95" s="427"/>
      <c r="I95" s="427"/>
      <c r="J95" s="428"/>
      <c r="K95" s="420">
        <v>0.65</v>
      </c>
      <c r="L95" s="421"/>
      <c r="M95" s="421"/>
      <c r="N95" s="421"/>
      <c r="O95" s="421"/>
      <c r="P95" s="421"/>
      <c r="Q95" s="421"/>
      <c r="R95" s="422"/>
      <c r="S95" s="420">
        <v>0.04</v>
      </c>
      <c r="T95" s="421"/>
      <c r="U95" s="421"/>
      <c r="V95" s="421"/>
      <c r="W95" s="421"/>
      <c r="X95" s="421"/>
      <c r="Y95" s="421"/>
      <c r="Z95" s="422"/>
      <c r="AA95" s="423">
        <v>1E-3</v>
      </c>
      <c r="AB95" s="424"/>
      <c r="AC95" s="424"/>
      <c r="AD95" s="424"/>
      <c r="AE95" s="424"/>
      <c r="AF95" s="424"/>
      <c r="AG95" s="425"/>
    </row>
    <row r="96" spans="1:40" ht="36" customHeight="1" x14ac:dyDescent="0.3">
      <c r="A96" s="426" t="s">
        <v>167</v>
      </c>
      <c r="B96" s="427"/>
      <c r="C96" s="427"/>
      <c r="D96" s="427"/>
      <c r="E96" s="427"/>
      <c r="F96" s="427"/>
      <c r="G96" s="427"/>
      <c r="H96" s="427"/>
      <c r="I96" s="427"/>
      <c r="J96" s="428"/>
      <c r="K96" s="420">
        <v>0.33</v>
      </c>
      <c r="L96" s="421"/>
      <c r="M96" s="421"/>
      <c r="N96" s="421"/>
      <c r="O96" s="421"/>
      <c r="P96" s="421"/>
      <c r="Q96" s="421"/>
      <c r="R96" s="422"/>
      <c r="S96" s="420">
        <v>0.04</v>
      </c>
      <c r="T96" s="421"/>
      <c r="U96" s="421"/>
      <c r="V96" s="421"/>
      <c r="W96" s="421"/>
      <c r="X96" s="421"/>
      <c r="Y96" s="421"/>
      <c r="Z96" s="422"/>
      <c r="AA96" s="423">
        <v>1E-3</v>
      </c>
      <c r="AB96" s="424"/>
      <c r="AC96" s="424"/>
      <c r="AD96" s="424"/>
      <c r="AE96" s="424"/>
      <c r="AF96" s="424"/>
      <c r="AG96" s="425"/>
    </row>
    <row r="97" spans="1:40" ht="36" customHeight="1" x14ac:dyDescent="0.3">
      <c r="A97" s="426" t="s">
        <v>168</v>
      </c>
      <c r="B97" s="427"/>
      <c r="C97" s="427"/>
      <c r="D97" s="427"/>
      <c r="E97" s="427"/>
      <c r="F97" s="427"/>
      <c r="G97" s="427"/>
      <c r="H97" s="427"/>
      <c r="I97" s="427"/>
      <c r="J97" s="428"/>
      <c r="K97" s="420">
        <v>0.16</v>
      </c>
      <c r="L97" s="421"/>
      <c r="M97" s="421"/>
      <c r="N97" s="421"/>
      <c r="O97" s="421"/>
      <c r="P97" s="421"/>
      <c r="Q97" s="421"/>
      <c r="R97" s="422"/>
      <c r="S97" s="420">
        <v>0.04</v>
      </c>
      <c r="T97" s="421"/>
      <c r="U97" s="421"/>
      <c r="V97" s="421"/>
      <c r="W97" s="421"/>
      <c r="X97" s="421"/>
      <c r="Y97" s="421"/>
      <c r="Z97" s="422"/>
      <c r="AA97" s="423">
        <v>1E-3</v>
      </c>
      <c r="AB97" s="424"/>
      <c r="AC97" s="424"/>
      <c r="AD97" s="424"/>
      <c r="AE97" s="424"/>
      <c r="AF97" s="424"/>
      <c r="AG97" s="425"/>
    </row>
    <row r="98" spans="1:40" ht="36" customHeight="1" x14ac:dyDescent="0.3">
      <c r="A98" s="426" t="s">
        <v>169</v>
      </c>
      <c r="B98" s="427"/>
      <c r="C98" s="427"/>
      <c r="D98" s="427"/>
      <c r="E98" s="427"/>
      <c r="F98" s="427"/>
      <c r="G98" s="427"/>
      <c r="H98" s="427"/>
      <c r="I98" s="427"/>
      <c r="J98" s="428"/>
      <c r="K98" s="420">
        <v>7.0000000000000007E-2</v>
      </c>
      <c r="L98" s="421"/>
      <c r="M98" s="421"/>
      <c r="N98" s="421"/>
      <c r="O98" s="421"/>
      <c r="P98" s="421"/>
      <c r="Q98" s="421"/>
      <c r="R98" s="422"/>
      <c r="S98" s="420">
        <v>0.04</v>
      </c>
      <c r="T98" s="421"/>
      <c r="U98" s="421"/>
      <c r="V98" s="421"/>
      <c r="W98" s="421"/>
      <c r="X98" s="421"/>
      <c r="Y98" s="421"/>
      <c r="Z98" s="422"/>
      <c r="AA98" s="423">
        <v>1E-3</v>
      </c>
      <c r="AB98" s="424"/>
      <c r="AC98" s="424"/>
      <c r="AD98" s="424"/>
      <c r="AE98" s="424"/>
      <c r="AF98" s="424"/>
      <c r="AG98" s="425"/>
    </row>
    <row r="99" spans="1:40" ht="14.15" customHeight="1" x14ac:dyDescent="0.3">
      <c r="A99" s="155" t="s">
        <v>160</v>
      </c>
    </row>
    <row r="100" spans="1:40" ht="14.15" customHeight="1" x14ac:dyDescent="0.3">
      <c r="A100" s="155" t="s">
        <v>170</v>
      </c>
    </row>
    <row r="101" spans="1:40" ht="14.15" customHeight="1" x14ac:dyDescent="0.3">
      <c r="A101" s="163" t="s">
        <v>171</v>
      </c>
    </row>
    <row r="102" spans="1:40" ht="14.15" customHeight="1" x14ac:dyDescent="0.3">
      <c r="A102" s="155" t="s">
        <v>172</v>
      </c>
    </row>
    <row r="103" spans="1:40" ht="14.15" customHeight="1" x14ac:dyDescent="0.3">
      <c r="A103" s="163" t="s">
        <v>173</v>
      </c>
    </row>
    <row r="104" spans="1:40" ht="14.15" customHeight="1" x14ac:dyDescent="0.3">
      <c r="A104" s="155" t="s">
        <v>174</v>
      </c>
    </row>
    <row r="105" spans="1:40" ht="14.15" customHeight="1" x14ac:dyDescent="0.3"/>
    <row r="106" spans="1:40" ht="14.15" customHeight="1" x14ac:dyDescent="0.3">
      <c r="A106" s="160" t="s">
        <v>206</v>
      </c>
    </row>
    <row r="107" spans="1:40" ht="14.15" customHeight="1" x14ac:dyDescent="0.3">
      <c r="A107" s="164" t="s">
        <v>204</v>
      </c>
    </row>
    <row r="108" spans="1:40" ht="47.15" customHeight="1" x14ac:dyDescent="0.3">
      <c r="A108" s="438" t="s">
        <v>112</v>
      </c>
      <c r="B108" s="439"/>
      <c r="C108" s="439"/>
      <c r="D108" s="439"/>
      <c r="E108" s="439"/>
      <c r="F108" s="439"/>
      <c r="G108" s="439"/>
      <c r="H108" s="439"/>
      <c r="I108" s="439"/>
      <c r="J108" s="439"/>
      <c r="K108" s="439"/>
      <c r="L108" s="439"/>
      <c r="M108" s="439"/>
      <c r="N108" s="439"/>
      <c r="O108" s="440"/>
      <c r="P108" s="408" t="s">
        <v>113</v>
      </c>
      <c r="Q108" s="409"/>
      <c r="R108" s="409"/>
      <c r="S108" s="409"/>
      <c r="T108" s="409"/>
      <c r="U108" s="409"/>
      <c r="V108" s="409"/>
      <c r="W108" s="410"/>
      <c r="X108" s="411" t="s">
        <v>114</v>
      </c>
      <c r="Y108" s="412"/>
      <c r="Z108" s="412"/>
      <c r="AA108" s="412"/>
      <c r="AB108" s="412"/>
      <c r="AC108" s="412"/>
      <c r="AD108" s="412"/>
      <c r="AE108" s="412"/>
      <c r="AF108" s="413"/>
      <c r="AG108" s="408" t="s">
        <v>175</v>
      </c>
      <c r="AH108" s="409"/>
      <c r="AI108" s="409"/>
      <c r="AJ108" s="409"/>
      <c r="AK108" s="409"/>
      <c r="AL108" s="409"/>
      <c r="AM108" s="409"/>
      <c r="AN108" s="410"/>
    </row>
    <row r="109" spans="1:40" ht="18" customHeight="1" x14ac:dyDescent="0.3">
      <c r="A109" s="417" t="s">
        <v>176</v>
      </c>
      <c r="B109" s="418"/>
      <c r="C109" s="418"/>
      <c r="D109" s="418"/>
      <c r="E109" s="418"/>
      <c r="F109" s="418"/>
      <c r="G109" s="418"/>
      <c r="H109" s="418"/>
      <c r="I109" s="418"/>
      <c r="J109" s="418"/>
      <c r="K109" s="418"/>
      <c r="L109" s="418"/>
      <c r="M109" s="418"/>
      <c r="N109" s="418"/>
      <c r="O109" s="419"/>
      <c r="P109" s="420">
        <v>34.69</v>
      </c>
      <c r="Q109" s="421"/>
      <c r="R109" s="421"/>
      <c r="S109" s="421"/>
      <c r="T109" s="421"/>
      <c r="U109" s="421"/>
      <c r="V109" s="421"/>
      <c r="W109" s="422"/>
      <c r="X109" s="420">
        <v>0.01</v>
      </c>
      <c r="Y109" s="421"/>
      <c r="Z109" s="421"/>
      <c r="AA109" s="421"/>
      <c r="AB109" s="421"/>
      <c r="AC109" s="421"/>
      <c r="AD109" s="421"/>
      <c r="AE109" s="421"/>
      <c r="AF109" s="422"/>
      <c r="AG109" s="423">
        <v>0.34599999999999997</v>
      </c>
      <c r="AH109" s="424"/>
      <c r="AI109" s="424"/>
      <c r="AJ109" s="424"/>
      <c r="AK109" s="424"/>
      <c r="AL109" s="424"/>
      <c r="AM109" s="424"/>
      <c r="AN109" s="425"/>
    </row>
    <row r="110" spans="1:40" ht="18" customHeight="1" x14ac:dyDescent="0.3">
      <c r="A110" s="417" t="s">
        <v>121</v>
      </c>
      <c r="B110" s="418"/>
      <c r="C110" s="418"/>
      <c r="D110" s="418"/>
      <c r="E110" s="418"/>
      <c r="F110" s="418"/>
      <c r="G110" s="418"/>
      <c r="H110" s="418"/>
      <c r="I110" s="418"/>
      <c r="J110" s="418"/>
      <c r="K110" s="418"/>
      <c r="L110" s="418"/>
      <c r="M110" s="418"/>
      <c r="N110" s="418"/>
      <c r="O110" s="419"/>
      <c r="P110" s="420">
        <v>31.53</v>
      </c>
      <c r="Q110" s="421"/>
      <c r="R110" s="421"/>
      <c r="S110" s="421"/>
      <c r="T110" s="421"/>
      <c r="U110" s="421"/>
      <c r="V110" s="421"/>
      <c r="W110" s="422"/>
      <c r="X110" s="420">
        <v>0.01</v>
      </c>
      <c r="Y110" s="421"/>
      <c r="Z110" s="421"/>
      <c r="AA110" s="421"/>
      <c r="AB110" s="421"/>
      <c r="AC110" s="421"/>
      <c r="AD110" s="421"/>
      <c r="AE110" s="421"/>
      <c r="AF110" s="422"/>
      <c r="AG110" s="423">
        <v>0.13700000000000001</v>
      </c>
      <c r="AH110" s="424"/>
      <c r="AI110" s="424"/>
      <c r="AJ110" s="424"/>
      <c r="AK110" s="424"/>
      <c r="AL110" s="424"/>
      <c r="AM110" s="424"/>
      <c r="AN110" s="425"/>
    </row>
    <row r="111" spans="1:40" ht="18" customHeight="1" x14ac:dyDescent="0.3">
      <c r="A111" s="417" t="s">
        <v>122</v>
      </c>
      <c r="B111" s="418"/>
      <c r="C111" s="418"/>
      <c r="D111" s="418"/>
      <c r="E111" s="418"/>
      <c r="F111" s="418"/>
      <c r="G111" s="418"/>
      <c r="H111" s="418"/>
      <c r="I111" s="418"/>
      <c r="J111" s="418"/>
      <c r="K111" s="418"/>
      <c r="L111" s="418"/>
      <c r="M111" s="418"/>
      <c r="N111" s="418"/>
      <c r="O111" s="419"/>
      <c r="P111" s="420">
        <v>31.25</v>
      </c>
      <c r="Q111" s="421"/>
      <c r="R111" s="421"/>
      <c r="S111" s="421"/>
      <c r="T111" s="421"/>
      <c r="U111" s="421"/>
      <c r="V111" s="421"/>
      <c r="W111" s="422"/>
      <c r="X111" s="420">
        <v>0.01</v>
      </c>
      <c r="Y111" s="421"/>
      <c r="Z111" s="421"/>
      <c r="AA111" s="421"/>
      <c r="AB111" s="421"/>
      <c r="AC111" s="421"/>
      <c r="AD111" s="421"/>
      <c r="AE111" s="421"/>
      <c r="AF111" s="422"/>
      <c r="AG111" s="423">
        <v>0.14399999999999999</v>
      </c>
      <c r="AH111" s="424"/>
      <c r="AI111" s="424"/>
      <c r="AJ111" s="424"/>
      <c r="AK111" s="424"/>
      <c r="AL111" s="424"/>
      <c r="AM111" s="424"/>
      <c r="AN111" s="425"/>
    </row>
    <row r="112" spans="1:40" ht="18" customHeight="1" x14ac:dyDescent="0.3">
      <c r="A112" s="417" t="s">
        <v>123</v>
      </c>
      <c r="B112" s="418"/>
      <c r="C112" s="418"/>
      <c r="D112" s="418"/>
      <c r="E112" s="418"/>
      <c r="F112" s="418"/>
      <c r="G112" s="418"/>
      <c r="H112" s="418"/>
      <c r="I112" s="418"/>
      <c r="J112" s="418"/>
      <c r="K112" s="418"/>
      <c r="L112" s="418"/>
      <c r="M112" s="418"/>
      <c r="N112" s="418"/>
      <c r="O112" s="419"/>
      <c r="P112" s="420">
        <v>21.39</v>
      </c>
      <c r="Q112" s="421"/>
      <c r="R112" s="421"/>
      <c r="S112" s="421"/>
      <c r="T112" s="421"/>
      <c r="U112" s="421"/>
      <c r="V112" s="421"/>
      <c r="W112" s="422"/>
      <c r="X112" s="420">
        <v>0.01</v>
      </c>
      <c r="Y112" s="421"/>
      <c r="Z112" s="421"/>
      <c r="AA112" s="421"/>
      <c r="AB112" s="421"/>
      <c r="AC112" s="421"/>
      <c r="AD112" s="421"/>
      <c r="AE112" s="421"/>
      <c r="AF112" s="422"/>
      <c r="AG112" s="423">
        <v>8.5999999999999993E-2</v>
      </c>
      <c r="AH112" s="424"/>
      <c r="AI112" s="424"/>
      <c r="AJ112" s="424"/>
      <c r="AK112" s="424"/>
      <c r="AL112" s="424"/>
      <c r="AM112" s="424"/>
      <c r="AN112" s="425"/>
    </row>
    <row r="113" spans="1:40" ht="18" customHeight="1" x14ac:dyDescent="0.3">
      <c r="A113" s="417" t="s">
        <v>124</v>
      </c>
      <c r="B113" s="418"/>
      <c r="C113" s="418"/>
      <c r="D113" s="418"/>
      <c r="E113" s="418"/>
      <c r="F113" s="418"/>
      <c r="G113" s="418"/>
      <c r="H113" s="418"/>
      <c r="I113" s="418"/>
      <c r="J113" s="418"/>
      <c r="K113" s="418"/>
      <c r="L113" s="418"/>
      <c r="M113" s="418"/>
      <c r="N113" s="418"/>
      <c r="O113" s="419"/>
      <c r="P113" s="420">
        <v>11.25</v>
      </c>
      <c r="Q113" s="421"/>
      <c r="R113" s="421"/>
      <c r="S113" s="421"/>
      <c r="T113" s="421"/>
      <c r="U113" s="421"/>
      <c r="V113" s="421"/>
      <c r="W113" s="422"/>
      <c r="X113" s="420">
        <v>0.14000000000000001</v>
      </c>
      <c r="Y113" s="421"/>
      <c r="Z113" s="421"/>
      <c r="AA113" s="421"/>
      <c r="AB113" s="421"/>
      <c r="AC113" s="421"/>
      <c r="AD113" s="421"/>
      <c r="AE113" s="421"/>
      <c r="AF113" s="422"/>
      <c r="AG113" s="423">
        <v>8.0000000000000002E-3</v>
      </c>
      <c r="AH113" s="424"/>
      <c r="AI113" s="424"/>
      <c r="AJ113" s="424"/>
      <c r="AK113" s="424"/>
      <c r="AL113" s="424"/>
      <c r="AM113" s="424"/>
      <c r="AN113" s="425"/>
    </row>
    <row r="114" spans="1:40" ht="29.15" customHeight="1" x14ac:dyDescent="0.3">
      <c r="A114" s="426" t="s">
        <v>177</v>
      </c>
      <c r="B114" s="427"/>
      <c r="C114" s="427"/>
      <c r="D114" s="427"/>
      <c r="E114" s="427"/>
      <c r="F114" s="427"/>
      <c r="G114" s="427"/>
      <c r="H114" s="427"/>
      <c r="I114" s="427"/>
      <c r="J114" s="427"/>
      <c r="K114" s="427"/>
      <c r="L114" s="427"/>
      <c r="M114" s="427"/>
      <c r="N114" s="427"/>
      <c r="O114" s="428"/>
      <c r="P114" s="420">
        <v>1.23</v>
      </c>
      <c r="Q114" s="421"/>
      <c r="R114" s="421"/>
      <c r="S114" s="421"/>
      <c r="T114" s="421"/>
      <c r="U114" s="421"/>
      <c r="V114" s="421"/>
      <c r="W114" s="422"/>
      <c r="X114" s="420">
        <v>0.26</v>
      </c>
      <c r="Y114" s="421"/>
      <c r="Z114" s="421"/>
      <c r="AA114" s="421"/>
      <c r="AB114" s="421"/>
      <c r="AC114" s="421"/>
      <c r="AD114" s="421"/>
      <c r="AE114" s="421"/>
      <c r="AF114" s="422"/>
      <c r="AG114" s="423">
        <v>8.0000000000000002E-3</v>
      </c>
      <c r="AH114" s="424"/>
      <c r="AI114" s="424"/>
      <c r="AJ114" s="424"/>
      <c r="AK114" s="424"/>
      <c r="AL114" s="424"/>
      <c r="AM114" s="424"/>
      <c r="AN114" s="425"/>
    </row>
    <row r="115" spans="1:40" ht="29.15" customHeight="1" x14ac:dyDescent="0.3">
      <c r="A115" s="426" t="s">
        <v>178</v>
      </c>
      <c r="B115" s="427"/>
      <c r="C115" s="427"/>
      <c r="D115" s="427"/>
      <c r="E115" s="427"/>
      <c r="F115" s="427"/>
      <c r="G115" s="427"/>
      <c r="H115" s="427"/>
      <c r="I115" s="427"/>
      <c r="J115" s="427"/>
      <c r="K115" s="427"/>
      <c r="L115" s="427"/>
      <c r="M115" s="427"/>
      <c r="N115" s="427"/>
      <c r="O115" s="428"/>
      <c r="P115" s="420">
        <v>1.0900000000000001</v>
      </c>
      <c r="Q115" s="421"/>
      <c r="R115" s="421"/>
      <c r="S115" s="421"/>
      <c r="T115" s="421"/>
      <c r="U115" s="421"/>
      <c r="V115" s="421"/>
      <c r="W115" s="422"/>
      <c r="X115" s="420">
        <v>0.04</v>
      </c>
      <c r="Y115" s="421"/>
      <c r="Z115" s="421"/>
      <c r="AA115" s="421"/>
      <c r="AB115" s="421"/>
      <c r="AC115" s="421"/>
      <c r="AD115" s="421"/>
      <c r="AE115" s="421"/>
      <c r="AF115" s="422"/>
      <c r="AG115" s="423">
        <v>8.0000000000000002E-3</v>
      </c>
      <c r="AH115" s="424"/>
      <c r="AI115" s="424"/>
      <c r="AJ115" s="424"/>
      <c r="AK115" s="424"/>
      <c r="AL115" s="424"/>
      <c r="AM115" s="424"/>
      <c r="AN115" s="425"/>
    </row>
    <row r="116" spans="1:40" ht="29.15" customHeight="1" x14ac:dyDescent="0.3">
      <c r="A116" s="426" t="s">
        <v>179</v>
      </c>
      <c r="B116" s="427"/>
      <c r="C116" s="427"/>
      <c r="D116" s="427"/>
      <c r="E116" s="427"/>
      <c r="F116" s="427"/>
      <c r="G116" s="427"/>
      <c r="H116" s="427"/>
      <c r="I116" s="427"/>
      <c r="J116" s="427"/>
      <c r="K116" s="427"/>
      <c r="L116" s="427"/>
      <c r="M116" s="427"/>
      <c r="N116" s="427"/>
      <c r="O116" s="428"/>
      <c r="P116" s="420">
        <v>0.54</v>
      </c>
      <c r="Q116" s="421"/>
      <c r="R116" s="421"/>
      <c r="S116" s="421"/>
      <c r="T116" s="421"/>
      <c r="U116" s="421"/>
      <c r="V116" s="421"/>
      <c r="W116" s="422"/>
      <c r="X116" s="420">
        <v>0.04</v>
      </c>
      <c r="Y116" s="421"/>
      <c r="Z116" s="421"/>
      <c r="AA116" s="421"/>
      <c r="AB116" s="421"/>
      <c r="AC116" s="421"/>
      <c r="AD116" s="421"/>
      <c r="AE116" s="421"/>
      <c r="AF116" s="422"/>
      <c r="AG116" s="423">
        <v>8.0000000000000002E-3</v>
      </c>
      <c r="AH116" s="424"/>
      <c r="AI116" s="424"/>
      <c r="AJ116" s="424"/>
      <c r="AK116" s="424"/>
      <c r="AL116" s="424"/>
      <c r="AM116" s="424"/>
      <c r="AN116" s="425"/>
    </row>
    <row r="117" spans="1:40" ht="29.15" customHeight="1" x14ac:dyDescent="0.3">
      <c r="A117" s="426" t="s">
        <v>180</v>
      </c>
      <c r="B117" s="427"/>
      <c r="C117" s="427"/>
      <c r="D117" s="427"/>
      <c r="E117" s="427"/>
      <c r="F117" s="427"/>
      <c r="G117" s="427"/>
      <c r="H117" s="427"/>
      <c r="I117" s="427"/>
      <c r="J117" s="427"/>
      <c r="K117" s="427"/>
      <c r="L117" s="427"/>
      <c r="M117" s="427"/>
      <c r="N117" s="427"/>
      <c r="O117" s="428"/>
      <c r="P117" s="420">
        <v>0.27</v>
      </c>
      <c r="Q117" s="421"/>
      <c r="R117" s="421"/>
      <c r="S117" s="421"/>
      <c r="T117" s="421"/>
      <c r="U117" s="421"/>
      <c r="V117" s="421"/>
      <c r="W117" s="422"/>
      <c r="X117" s="420">
        <v>0.04</v>
      </c>
      <c r="Y117" s="421"/>
      <c r="Z117" s="421"/>
      <c r="AA117" s="421"/>
      <c r="AB117" s="421"/>
      <c r="AC117" s="421"/>
      <c r="AD117" s="421"/>
      <c r="AE117" s="421"/>
      <c r="AF117" s="422"/>
      <c r="AG117" s="423">
        <v>8.0000000000000002E-3</v>
      </c>
      <c r="AH117" s="424"/>
      <c r="AI117" s="424"/>
      <c r="AJ117" s="424"/>
      <c r="AK117" s="424"/>
      <c r="AL117" s="424"/>
      <c r="AM117" s="424"/>
      <c r="AN117" s="425"/>
    </row>
    <row r="118" spans="1:40" ht="29.15" customHeight="1" x14ac:dyDescent="0.3">
      <c r="A118" s="426" t="s">
        <v>181</v>
      </c>
      <c r="B118" s="427"/>
      <c r="C118" s="427"/>
      <c r="D118" s="427"/>
      <c r="E118" s="427"/>
      <c r="F118" s="427"/>
      <c r="G118" s="427"/>
      <c r="H118" s="427"/>
      <c r="I118" s="427"/>
      <c r="J118" s="427"/>
      <c r="K118" s="427"/>
      <c r="L118" s="427"/>
      <c r="M118" s="427"/>
      <c r="N118" s="427"/>
      <c r="O118" s="428"/>
      <c r="P118" s="420">
        <v>0.11</v>
      </c>
      <c r="Q118" s="421"/>
      <c r="R118" s="421"/>
      <c r="S118" s="421"/>
      <c r="T118" s="421"/>
      <c r="U118" s="421"/>
      <c r="V118" s="421"/>
      <c r="W118" s="422"/>
      <c r="X118" s="420">
        <v>0.04</v>
      </c>
      <c r="Y118" s="421"/>
      <c r="Z118" s="421"/>
      <c r="AA118" s="421"/>
      <c r="AB118" s="421"/>
      <c r="AC118" s="421"/>
      <c r="AD118" s="421"/>
      <c r="AE118" s="421"/>
      <c r="AF118" s="422"/>
      <c r="AG118" s="423">
        <v>8.0000000000000002E-3</v>
      </c>
      <c r="AH118" s="424"/>
      <c r="AI118" s="424"/>
      <c r="AJ118" s="424"/>
      <c r="AK118" s="424"/>
      <c r="AL118" s="424"/>
      <c r="AM118" s="424"/>
      <c r="AN118" s="425"/>
    </row>
    <row r="119" spans="1:40" ht="14.15" customHeight="1" x14ac:dyDescent="0.3">
      <c r="A119" s="162" t="s">
        <v>182</v>
      </c>
    </row>
    <row r="120" spans="1:40" ht="14.15" customHeight="1" x14ac:dyDescent="0.3">
      <c r="A120" s="155" t="s">
        <v>183</v>
      </c>
    </row>
    <row r="121" spans="1:40" ht="14.15" customHeight="1" x14ac:dyDescent="0.3">
      <c r="A121" s="155" t="s">
        <v>184</v>
      </c>
    </row>
    <row r="122" spans="1:40" ht="14.15" customHeight="1" x14ac:dyDescent="0.3">
      <c r="A122" s="155" t="s">
        <v>185</v>
      </c>
    </row>
    <row r="123" spans="1:40" ht="14.15" customHeight="1" x14ac:dyDescent="0.3">
      <c r="A123" s="155" t="s">
        <v>186</v>
      </c>
    </row>
    <row r="124" spans="1:40" ht="14.15" customHeight="1" x14ac:dyDescent="0.3">
      <c r="A124" s="155" t="s">
        <v>187</v>
      </c>
    </row>
    <row r="125" spans="1:40" ht="14.15" customHeight="1" x14ac:dyDescent="0.3">
      <c r="A125" s="155" t="s">
        <v>188</v>
      </c>
    </row>
    <row r="126" spans="1:40" ht="14.15" customHeight="1" x14ac:dyDescent="0.3">
      <c r="A126" s="155" t="s">
        <v>189</v>
      </c>
    </row>
    <row r="127" spans="1:40" ht="14.15" customHeight="1" x14ac:dyDescent="0.3"/>
    <row r="128" spans="1:40" ht="14.15" customHeight="1" x14ac:dyDescent="0.3">
      <c r="A128" s="160" t="s">
        <v>207</v>
      </c>
    </row>
    <row r="129" spans="1:30" ht="14.15" customHeight="1" x14ac:dyDescent="0.3">
      <c r="A129" s="164" t="s">
        <v>204</v>
      </c>
    </row>
    <row r="130" spans="1:30" ht="45" customHeight="1" x14ac:dyDescent="0.3">
      <c r="A130" s="429" t="s">
        <v>112</v>
      </c>
      <c r="B130" s="430"/>
      <c r="C130" s="430"/>
      <c r="D130" s="430"/>
      <c r="E130" s="430"/>
      <c r="F130" s="430"/>
      <c r="G130" s="430"/>
      <c r="H130" s="430"/>
      <c r="I130" s="430"/>
      <c r="J130" s="430"/>
      <c r="K130" s="430"/>
      <c r="L130" s="431"/>
      <c r="M130" s="441" t="s">
        <v>163</v>
      </c>
      <c r="N130" s="442"/>
      <c r="O130" s="442"/>
      <c r="P130" s="442"/>
      <c r="Q130" s="443"/>
      <c r="R130" s="444" t="s">
        <v>164</v>
      </c>
      <c r="S130" s="445"/>
      <c r="T130" s="445"/>
      <c r="U130" s="445"/>
      <c r="V130" s="445"/>
      <c r="W130" s="446"/>
      <c r="X130" s="408" t="s">
        <v>165</v>
      </c>
      <c r="Y130" s="409"/>
      <c r="Z130" s="409"/>
      <c r="AA130" s="409"/>
      <c r="AB130" s="409"/>
      <c r="AC130" s="409"/>
      <c r="AD130" s="410"/>
    </row>
    <row r="131" spans="1:30" ht="18" customHeight="1" x14ac:dyDescent="0.3">
      <c r="A131" s="417" t="s">
        <v>190</v>
      </c>
      <c r="B131" s="418"/>
      <c r="C131" s="418"/>
      <c r="D131" s="418"/>
      <c r="E131" s="418"/>
      <c r="F131" s="418"/>
      <c r="G131" s="418"/>
      <c r="H131" s="418"/>
      <c r="I131" s="418"/>
      <c r="J131" s="418"/>
      <c r="K131" s="418"/>
      <c r="L131" s="419"/>
      <c r="M131" s="447">
        <v>53.2</v>
      </c>
      <c r="N131" s="448"/>
      <c r="O131" s="448"/>
      <c r="P131" s="448"/>
      <c r="Q131" s="449"/>
      <c r="R131" s="420">
        <v>9.86</v>
      </c>
      <c r="S131" s="421"/>
      <c r="T131" s="421"/>
      <c r="U131" s="421"/>
      <c r="V131" s="421"/>
      <c r="W131" s="422"/>
      <c r="X131" s="423">
        <v>9.0999999999999998E-2</v>
      </c>
      <c r="Y131" s="424"/>
      <c r="Z131" s="424"/>
      <c r="AA131" s="424"/>
      <c r="AB131" s="424"/>
      <c r="AC131" s="424"/>
      <c r="AD131" s="425"/>
    </row>
    <row r="132" spans="1:30" ht="18" customHeight="1" x14ac:dyDescent="0.3">
      <c r="A132" s="417" t="s">
        <v>124</v>
      </c>
      <c r="B132" s="418"/>
      <c r="C132" s="418"/>
      <c r="D132" s="418"/>
      <c r="E132" s="418"/>
      <c r="F132" s="418"/>
      <c r="G132" s="418"/>
      <c r="H132" s="418"/>
      <c r="I132" s="418"/>
      <c r="J132" s="418"/>
      <c r="K132" s="418"/>
      <c r="L132" s="419"/>
      <c r="M132" s="447">
        <v>18.8</v>
      </c>
      <c r="N132" s="448"/>
      <c r="O132" s="448"/>
      <c r="P132" s="448"/>
      <c r="Q132" s="449"/>
      <c r="R132" s="420">
        <v>3.68</v>
      </c>
      <c r="S132" s="421"/>
      <c r="T132" s="421"/>
      <c r="U132" s="421"/>
      <c r="V132" s="421"/>
      <c r="W132" s="422"/>
      <c r="X132" s="423">
        <v>4.0000000000000001E-3</v>
      </c>
      <c r="Y132" s="424"/>
      <c r="Z132" s="424"/>
      <c r="AA132" s="424"/>
      <c r="AB132" s="424"/>
      <c r="AC132" s="424"/>
      <c r="AD132" s="425"/>
    </row>
    <row r="133" spans="1:30" ht="26.15" customHeight="1" x14ac:dyDescent="0.3">
      <c r="A133" s="426" t="s">
        <v>191</v>
      </c>
      <c r="B133" s="427"/>
      <c r="C133" s="427"/>
      <c r="D133" s="427"/>
      <c r="E133" s="427"/>
      <c r="F133" s="427"/>
      <c r="G133" s="427"/>
      <c r="H133" s="427"/>
      <c r="I133" s="427"/>
      <c r="J133" s="427"/>
      <c r="K133" s="427"/>
      <c r="L133" s="428"/>
      <c r="M133" s="420">
        <v>0.88</v>
      </c>
      <c r="N133" s="421"/>
      <c r="O133" s="421"/>
      <c r="P133" s="421"/>
      <c r="Q133" s="422"/>
      <c r="R133" s="420">
        <v>0.14000000000000001</v>
      </c>
      <c r="S133" s="421"/>
      <c r="T133" s="421"/>
      <c r="U133" s="421"/>
      <c r="V133" s="421"/>
      <c r="W133" s="422"/>
      <c r="X133" s="423">
        <v>4.0000000000000001E-3</v>
      </c>
      <c r="Y133" s="424"/>
      <c r="Z133" s="424"/>
      <c r="AA133" s="424"/>
      <c r="AB133" s="424"/>
      <c r="AC133" s="424"/>
      <c r="AD133" s="425"/>
    </row>
    <row r="134" spans="1:30" ht="36" customHeight="1" x14ac:dyDescent="0.3">
      <c r="A134" s="426" t="s">
        <v>192</v>
      </c>
      <c r="B134" s="427"/>
      <c r="C134" s="427"/>
      <c r="D134" s="427"/>
      <c r="E134" s="427"/>
      <c r="F134" s="427"/>
      <c r="G134" s="427"/>
      <c r="H134" s="427"/>
      <c r="I134" s="427"/>
      <c r="J134" s="427"/>
      <c r="K134" s="427"/>
      <c r="L134" s="428"/>
      <c r="M134" s="420">
        <v>0.44</v>
      </c>
      <c r="N134" s="421"/>
      <c r="O134" s="421"/>
      <c r="P134" s="421"/>
      <c r="Q134" s="422"/>
      <c r="R134" s="420">
        <v>0.14000000000000001</v>
      </c>
      <c r="S134" s="421"/>
      <c r="T134" s="421"/>
      <c r="U134" s="421"/>
      <c r="V134" s="421"/>
      <c r="W134" s="422"/>
      <c r="X134" s="423">
        <v>4.0000000000000001E-3</v>
      </c>
      <c r="Y134" s="424"/>
      <c r="Z134" s="424"/>
      <c r="AA134" s="424"/>
      <c r="AB134" s="424"/>
      <c r="AC134" s="424"/>
      <c r="AD134" s="425"/>
    </row>
    <row r="135" spans="1:30" ht="36" customHeight="1" x14ac:dyDescent="0.3">
      <c r="A135" s="426" t="s">
        <v>193</v>
      </c>
      <c r="B135" s="427"/>
      <c r="C135" s="427"/>
      <c r="D135" s="427"/>
      <c r="E135" s="427"/>
      <c r="F135" s="427"/>
      <c r="G135" s="427"/>
      <c r="H135" s="427"/>
      <c r="I135" s="427"/>
      <c r="J135" s="427"/>
      <c r="K135" s="427"/>
      <c r="L135" s="428"/>
      <c r="M135" s="420">
        <v>0.22</v>
      </c>
      <c r="N135" s="421"/>
      <c r="O135" s="421"/>
      <c r="P135" s="421"/>
      <c r="Q135" s="422"/>
      <c r="R135" s="420">
        <v>0.14000000000000001</v>
      </c>
      <c r="S135" s="421"/>
      <c r="T135" s="421"/>
      <c r="U135" s="421"/>
      <c r="V135" s="421"/>
      <c r="W135" s="422"/>
      <c r="X135" s="423">
        <v>4.0000000000000001E-3</v>
      </c>
      <c r="Y135" s="424"/>
      <c r="Z135" s="424"/>
      <c r="AA135" s="424"/>
      <c r="AB135" s="424"/>
      <c r="AC135" s="424"/>
      <c r="AD135" s="425"/>
    </row>
    <row r="136" spans="1:30" ht="37" customHeight="1" x14ac:dyDescent="0.3">
      <c r="A136" s="426" t="s">
        <v>194</v>
      </c>
      <c r="B136" s="427"/>
      <c r="C136" s="427"/>
      <c r="D136" s="427"/>
      <c r="E136" s="427"/>
      <c r="F136" s="427"/>
      <c r="G136" s="427"/>
      <c r="H136" s="427"/>
      <c r="I136" s="427"/>
      <c r="J136" s="427"/>
      <c r="K136" s="427"/>
      <c r="L136" s="428"/>
      <c r="M136" s="420">
        <v>0.09</v>
      </c>
      <c r="N136" s="421"/>
      <c r="O136" s="421"/>
      <c r="P136" s="421"/>
      <c r="Q136" s="422"/>
      <c r="R136" s="420">
        <v>0.14000000000000001</v>
      </c>
      <c r="S136" s="421"/>
      <c r="T136" s="421"/>
      <c r="U136" s="421"/>
      <c r="V136" s="421"/>
      <c r="W136" s="422"/>
      <c r="X136" s="423">
        <v>4.0000000000000001E-3</v>
      </c>
      <c r="Y136" s="424"/>
      <c r="Z136" s="424"/>
      <c r="AA136" s="424"/>
      <c r="AB136" s="424"/>
      <c r="AC136" s="424"/>
      <c r="AD136" s="425"/>
    </row>
    <row r="137" spans="1:30" ht="14.15" customHeight="1" x14ac:dyDescent="0.3">
      <c r="A137" s="162" t="s">
        <v>182</v>
      </c>
    </row>
    <row r="138" spans="1:30" ht="14.15" customHeight="1" x14ac:dyDescent="0.3">
      <c r="A138" s="155" t="s">
        <v>160</v>
      </c>
    </row>
    <row r="139" spans="1:30" ht="14.15" customHeight="1" x14ac:dyDescent="0.3">
      <c r="A139" s="155" t="s">
        <v>170</v>
      </c>
    </row>
    <row r="140" spans="1:30" ht="14.15" customHeight="1" x14ac:dyDescent="0.3">
      <c r="A140" s="163" t="s">
        <v>171</v>
      </c>
    </row>
    <row r="141" spans="1:30" ht="14.15" customHeight="1" x14ac:dyDescent="0.3">
      <c r="A141" s="155" t="s">
        <v>195</v>
      </c>
    </row>
    <row r="142" spans="1:30" ht="14.15" customHeight="1" x14ac:dyDescent="0.3">
      <c r="A142" s="163" t="s">
        <v>196</v>
      </c>
    </row>
    <row r="143" spans="1:30" ht="14.15" customHeight="1" x14ac:dyDescent="0.3">
      <c r="A143" s="155" t="s">
        <v>174</v>
      </c>
    </row>
    <row r="144" spans="1:30" ht="20.149999999999999" customHeight="1" x14ac:dyDescent="0.3">
      <c r="A144" s="159"/>
    </row>
    <row r="145" spans="1:39" ht="17.149999999999999" hidden="1" customHeight="1" x14ac:dyDescent="0.3">
      <c r="A145" s="156" t="s">
        <v>197</v>
      </c>
    </row>
    <row r="146" spans="1:39" ht="17.149999999999999" hidden="1" customHeight="1" x14ac:dyDescent="0.3">
      <c r="A146" s="156" t="s">
        <v>198</v>
      </c>
    </row>
    <row r="147" spans="1:39" ht="29.15" hidden="1" customHeight="1" x14ac:dyDescent="0.3">
      <c r="A147" s="441" t="s">
        <v>199</v>
      </c>
      <c r="B147" s="442"/>
      <c r="C147" s="442"/>
      <c r="D147" s="442"/>
      <c r="E147" s="442"/>
      <c r="F147" s="442"/>
      <c r="G147" s="442"/>
      <c r="H147" s="442"/>
      <c r="I147" s="442"/>
      <c r="J147" s="442"/>
      <c r="K147" s="442"/>
      <c r="L147" s="442"/>
      <c r="M147" s="442"/>
      <c r="N147" s="442"/>
      <c r="O147" s="442"/>
      <c r="P147" s="442"/>
      <c r="Q147" s="442"/>
      <c r="R147" s="442"/>
      <c r="S147" s="443"/>
      <c r="T147" s="453" t="s">
        <v>200</v>
      </c>
      <c r="U147" s="454"/>
      <c r="V147" s="454"/>
      <c r="W147" s="454"/>
      <c r="X147" s="454"/>
      <c r="Y147" s="454"/>
      <c r="Z147" s="454"/>
      <c r="AA147" s="454"/>
      <c r="AB147" s="454"/>
      <c r="AC147" s="454"/>
      <c r="AD147" s="454"/>
      <c r="AE147" s="454"/>
      <c r="AF147" s="454"/>
      <c r="AG147" s="454"/>
      <c r="AH147" s="454"/>
      <c r="AI147" s="454"/>
      <c r="AJ147" s="454"/>
      <c r="AK147" s="454"/>
      <c r="AL147" s="454"/>
      <c r="AM147" s="455"/>
    </row>
    <row r="148" spans="1:39" ht="18" hidden="1" customHeight="1" x14ac:dyDescent="0.3">
      <c r="A148" s="417" t="s">
        <v>201</v>
      </c>
      <c r="B148" s="418"/>
      <c r="C148" s="418"/>
      <c r="D148" s="418"/>
      <c r="E148" s="418"/>
      <c r="F148" s="418"/>
      <c r="G148" s="418"/>
      <c r="H148" s="418"/>
      <c r="I148" s="418"/>
      <c r="J148" s="418"/>
      <c r="K148" s="418"/>
      <c r="L148" s="418"/>
      <c r="M148" s="418"/>
      <c r="N148" s="418"/>
      <c r="O148" s="418"/>
      <c r="P148" s="418"/>
      <c r="Q148" s="418"/>
      <c r="R148" s="418"/>
      <c r="S148" s="419"/>
      <c r="T148" s="450">
        <v>18.5</v>
      </c>
      <c r="U148" s="451"/>
      <c r="V148" s="451"/>
      <c r="W148" s="451"/>
      <c r="X148" s="451"/>
      <c r="Y148" s="451"/>
      <c r="Z148" s="451"/>
      <c r="AA148" s="451"/>
      <c r="AB148" s="451"/>
      <c r="AC148" s="451"/>
      <c r="AD148" s="451"/>
      <c r="AE148" s="451"/>
      <c r="AF148" s="451"/>
      <c r="AG148" s="451"/>
      <c r="AH148" s="451"/>
      <c r="AI148" s="451"/>
      <c r="AJ148" s="451"/>
      <c r="AK148" s="451"/>
      <c r="AL148" s="451"/>
      <c r="AM148" s="452"/>
    </row>
    <row r="149" spans="1:39" ht="18.75" hidden="1" customHeight="1" x14ac:dyDescent="0.3">
      <c r="A149" s="426" t="s">
        <v>202</v>
      </c>
      <c r="B149" s="427"/>
      <c r="C149" s="427"/>
      <c r="D149" s="427"/>
      <c r="E149" s="427"/>
      <c r="F149" s="427"/>
      <c r="G149" s="427"/>
      <c r="H149" s="427"/>
      <c r="I149" s="427"/>
      <c r="J149" s="427"/>
      <c r="K149" s="427"/>
      <c r="L149" s="427"/>
      <c r="M149" s="427"/>
      <c r="N149" s="427"/>
      <c r="O149" s="427"/>
      <c r="P149" s="427"/>
      <c r="Q149" s="427"/>
      <c r="R149" s="427"/>
      <c r="S149" s="428"/>
      <c r="T149" s="450">
        <v>20.8</v>
      </c>
      <c r="U149" s="451"/>
      <c r="V149" s="451"/>
      <c r="W149" s="451"/>
      <c r="X149" s="451"/>
      <c r="Y149" s="451"/>
      <c r="Z149" s="451"/>
      <c r="AA149" s="451"/>
      <c r="AB149" s="451"/>
      <c r="AC149" s="451"/>
      <c r="AD149" s="451"/>
      <c r="AE149" s="451"/>
      <c r="AF149" s="451"/>
      <c r="AG149" s="451"/>
      <c r="AH149" s="451"/>
      <c r="AI149" s="451"/>
      <c r="AJ149" s="451"/>
      <c r="AK149" s="451"/>
      <c r="AL149" s="451"/>
      <c r="AM149" s="452"/>
    </row>
  </sheetData>
  <sheetProtection algorithmName="SHA-512" hashValue="25u1U1wEelYPWVKdHLxUnFZwzEG8Gy1dKoV/GJYyay46hhtzFhGtPYZ9t7280x0QPcPmwAn/ZHkn7Yys6dK9Qg==" saltValue="67xGighE+Rco5+8aD1vx2Q==" spinCount="100000" sheet="1" objects="1" scenarios="1"/>
  <mergeCells count="360">
    <mergeCell ref="A148:S148"/>
    <mergeCell ref="T148:AM148"/>
    <mergeCell ref="A149:S149"/>
    <mergeCell ref="T149:AM149"/>
    <mergeCell ref="A147:S147"/>
    <mergeCell ref="T147:AM147"/>
    <mergeCell ref="A135:L135"/>
    <mergeCell ref="M135:Q135"/>
    <mergeCell ref="R135:W135"/>
    <mergeCell ref="X135:AD135"/>
    <mergeCell ref="A136:L136"/>
    <mergeCell ref="M136:Q136"/>
    <mergeCell ref="R136:W136"/>
    <mergeCell ref="X136:AD136"/>
    <mergeCell ref="A133:L133"/>
    <mergeCell ref="M133:Q133"/>
    <mergeCell ref="R133:W133"/>
    <mergeCell ref="X133:AD133"/>
    <mergeCell ref="A134:L134"/>
    <mergeCell ref="M134:Q134"/>
    <mergeCell ref="R134:W134"/>
    <mergeCell ref="X134:AD134"/>
    <mergeCell ref="A131:L131"/>
    <mergeCell ref="M131:Q131"/>
    <mergeCell ref="R131:W131"/>
    <mergeCell ref="X131:AD131"/>
    <mergeCell ref="A132:L132"/>
    <mergeCell ref="M132:Q132"/>
    <mergeCell ref="R132:W132"/>
    <mergeCell ref="X132:AD132"/>
    <mergeCell ref="A118:O118"/>
    <mergeCell ref="P118:W118"/>
    <mergeCell ref="X118:AF118"/>
    <mergeCell ref="AG118:AN118"/>
    <mergeCell ref="A130:L130"/>
    <mergeCell ref="M130:Q130"/>
    <mergeCell ref="R130:W130"/>
    <mergeCell ref="X130:AD130"/>
    <mergeCell ref="A116:O116"/>
    <mergeCell ref="P116:W116"/>
    <mergeCell ref="X116:AF116"/>
    <mergeCell ref="AG116:AN116"/>
    <mergeCell ref="A117:O117"/>
    <mergeCell ref="P117:W117"/>
    <mergeCell ref="X117:AF117"/>
    <mergeCell ref="AG117:AN117"/>
    <mergeCell ref="A114:O114"/>
    <mergeCell ref="P114:W114"/>
    <mergeCell ref="X114:AF114"/>
    <mergeCell ref="AG114:AN114"/>
    <mergeCell ref="A115:O115"/>
    <mergeCell ref="P115:W115"/>
    <mergeCell ref="X115:AF115"/>
    <mergeCell ref="AG115:AN115"/>
    <mergeCell ref="A112:O112"/>
    <mergeCell ref="P112:W112"/>
    <mergeCell ref="X112:AF112"/>
    <mergeCell ref="AG112:AN112"/>
    <mergeCell ref="A113:O113"/>
    <mergeCell ref="P113:W113"/>
    <mergeCell ref="X113:AF113"/>
    <mergeCell ref="AG113:AN113"/>
    <mergeCell ref="A110:O110"/>
    <mergeCell ref="P110:W110"/>
    <mergeCell ref="X110:AF110"/>
    <mergeCell ref="AG110:AN110"/>
    <mergeCell ref="A111:O111"/>
    <mergeCell ref="P111:W111"/>
    <mergeCell ref="X111:AF111"/>
    <mergeCell ref="AG111:AN111"/>
    <mergeCell ref="A108:O108"/>
    <mergeCell ref="P108:W108"/>
    <mergeCell ref="X108:AF108"/>
    <mergeCell ref="AG108:AN108"/>
    <mergeCell ref="A109:O109"/>
    <mergeCell ref="P109:W109"/>
    <mergeCell ref="X109:AF109"/>
    <mergeCell ref="AG109:AN109"/>
    <mergeCell ref="A97:J97"/>
    <mergeCell ref="K97:R97"/>
    <mergeCell ref="S97:Z97"/>
    <mergeCell ref="AA97:AG97"/>
    <mergeCell ref="A98:J98"/>
    <mergeCell ref="K98:R98"/>
    <mergeCell ref="S98:Z98"/>
    <mergeCell ref="AA98:AG98"/>
    <mergeCell ref="A95:J95"/>
    <mergeCell ref="K95:R95"/>
    <mergeCell ref="S95:Z95"/>
    <mergeCell ref="AA95:AG95"/>
    <mergeCell ref="A96:J96"/>
    <mergeCell ref="K96:R96"/>
    <mergeCell ref="S96:Z96"/>
    <mergeCell ref="AA96:AG96"/>
    <mergeCell ref="A93:J93"/>
    <mergeCell ref="K93:R93"/>
    <mergeCell ref="S93:Z93"/>
    <mergeCell ref="AA93:AG93"/>
    <mergeCell ref="A94:J94"/>
    <mergeCell ref="K94:R94"/>
    <mergeCell ref="S94:Z94"/>
    <mergeCell ref="AA94:AG94"/>
    <mergeCell ref="A83:J83"/>
    <mergeCell ref="K83:Q83"/>
    <mergeCell ref="R83:AB83"/>
    <mergeCell ref="AC83:AN83"/>
    <mergeCell ref="A92:J92"/>
    <mergeCell ref="K92:R92"/>
    <mergeCell ref="S92:Z92"/>
    <mergeCell ref="AA92:AG92"/>
    <mergeCell ref="A81:J81"/>
    <mergeCell ref="K81:Q81"/>
    <mergeCell ref="R81:AB81"/>
    <mergeCell ref="AC81:AN81"/>
    <mergeCell ref="A82:J82"/>
    <mergeCell ref="K82:Q82"/>
    <mergeCell ref="R82:AB82"/>
    <mergeCell ref="AC82:AN82"/>
    <mergeCell ref="A79:J79"/>
    <mergeCell ref="K79:Q79"/>
    <mergeCell ref="R79:AB79"/>
    <mergeCell ref="AC79:AN79"/>
    <mergeCell ref="A80:J80"/>
    <mergeCell ref="K80:Q80"/>
    <mergeCell ref="R80:AB80"/>
    <mergeCell ref="AC80:AN80"/>
    <mergeCell ref="A77:J77"/>
    <mergeCell ref="K77:Q77"/>
    <mergeCell ref="R77:AB77"/>
    <mergeCell ref="AC77:AN77"/>
    <mergeCell ref="A78:J78"/>
    <mergeCell ref="K78:Q78"/>
    <mergeCell ref="R78:AB78"/>
    <mergeCell ref="AC78:AN78"/>
    <mergeCell ref="A75:J75"/>
    <mergeCell ref="K75:Q75"/>
    <mergeCell ref="R75:AB75"/>
    <mergeCell ref="AC75:AN75"/>
    <mergeCell ref="A76:J76"/>
    <mergeCell ref="K76:Q76"/>
    <mergeCell ref="R76:AB76"/>
    <mergeCell ref="AC76:AN76"/>
    <mergeCell ref="A73:J73"/>
    <mergeCell ref="K73:Q73"/>
    <mergeCell ref="R73:AB73"/>
    <mergeCell ref="AC73:AN73"/>
    <mergeCell ref="A74:J74"/>
    <mergeCell ref="K74:Q74"/>
    <mergeCell ref="R74:AB74"/>
    <mergeCell ref="AC74:AN74"/>
    <mergeCell ref="A71:J71"/>
    <mergeCell ref="K71:Q71"/>
    <mergeCell ref="R71:AB71"/>
    <mergeCell ref="AC71:AN71"/>
    <mergeCell ref="A72:J72"/>
    <mergeCell ref="K72:Q72"/>
    <mergeCell ref="R72:AB72"/>
    <mergeCell ref="AC72:AN72"/>
    <mergeCell ref="AX54:BB54"/>
    <mergeCell ref="A55:O55"/>
    <mergeCell ref="P55:V55"/>
    <mergeCell ref="W55:AA55"/>
    <mergeCell ref="AB55:AK55"/>
    <mergeCell ref="AL55:AO55"/>
    <mergeCell ref="AP55:AW55"/>
    <mergeCell ref="AX55:BB55"/>
    <mergeCell ref="A54:O54"/>
    <mergeCell ref="P54:V54"/>
    <mergeCell ref="W54:AA54"/>
    <mergeCell ref="AB54:AK54"/>
    <mergeCell ref="AL54:AO54"/>
    <mergeCell ref="AP54:AW54"/>
    <mergeCell ref="AX52:BB52"/>
    <mergeCell ref="A53:O53"/>
    <mergeCell ref="P53:V53"/>
    <mergeCell ref="W53:AA53"/>
    <mergeCell ref="AB53:AK53"/>
    <mergeCell ref="AL53:AO53"/>
    <mergeCell ref="AP53:AW53"/>
    <mergeCell ref="AX53:BB53"/>
    <mergeCell ref="A52:O52"/>
    <mergeCell ref="P52:V52"/>
    <mergeCell ref="W52:AA52"/>
    <mergeCell ref="AB52:AK52"/>
    <mergeCell ref="AL52:AO52"/>
    <mergeCell ref="AP52:AW52"/>
    <mergeCell ref="AX50:BB50"/>
    <mergeCell ref="A51:O51"/>
    <mergeCell ref="P51:V51"/>
    <mergeCell ref="W51:AA51"/>
    <mergeCell ref="AB51:AK51"/>
    <mergeCell ref="AL51:AO51"/>
    <mergeCell ref="AP51:AW51"/>
    <mergeCell ref="AX51:BB51"/>
    <mergeCell ref="A50:O50"/>
    <mergeCell ref="P50:V50"/>
    <mergeCell ref="W50:AA50"/>
    <mergeCell ref="AB50:AK50"/>
    <mergeCell ref="AL50:AO50"/>
    <mergeCell ref="AP50:AW50"/>
    <mergeCell ref="AX48:BB48"/>
    <mergeCell ref="A49:O49"/>
    <mergeCell ref="P49:V49"/>
    <mergeCell ref="W49:AA49"/>
    <mergeCell ref="AB49:AK49"/>
    <mergeCell ref="AL49:AO49"/>
    <mergeCell ref="AP49:AW49"/>
    <mergeCell ref="AX49:BB49"/>
    <mergeCell ref="A48:O48"/>
    <mergeCell ref="P48:V48"/>
    <mergeCell ref="W48:AA48"/>
    <mergeCell ref="AB48:AK48"/>
    <mergeCell ref="AL48:AO48"/>
    <mergeCell ref="AP48:AW48"/>
    <mergeCell ref="AX46:BB46"/>
    <mergeCell ref="A47:O47"/>
    <mergeCell ref="P47:V47"/>
    <mergeCell ref="W47:AA47"/>
    <mergeCell ref="AB47:AK47"/>
    <mergeCell ref="AL47:AO47"/>
    <mergeCell ref="AP47:AW47"/>
    <mergeCell ref="AX47:BB47"/>
    <mergeCell ref="A46:O46"/>
    <mergeCell ref="P46:V46"/>
    <mergeCell ref="W46:AA46"/>
    <mergeCell ref="AB46:AK46"/>
    <mergeCell ref="AL46:AO46"/>
    <mergeCell ref="AP46:AW46"/>
    <mergeCell ref="AX44:BB44"/>
    <mergeCell ref="A45:O45"/>
    <mergeCell ref="P45:V45"/>
    <mergeCell ref="W45:AA45"/>
    <mergeCell ref="AB45:AK45"/>
    <mergeCell ref="AL45:AO45"/>
    <mergeCell ref="AP45:AW45"/>
    <mergeCell ref="AX45:BB45"/>
    <mergeCell ref="A44:O44"/>
    <mergeCell ref="P44:V44"/>
    <mergeCell ref="W44:AA44"/>
    <mergeCell ref="AB44:AK44"/>
    <mergeCell ref="AL44:AO44"/>
    <mergeCell ref="AP44:AW44"/>
    <mergeCell ref="AX42:BB42"/>
    <mergeCell ref="A43:O43"/>
    <mergeCell ref="P43:V43"/>
    <mergeCell ref="W43:AA43"/>
    <mergeCell ref="AB43:AK43"/>
    <mergeCell ref="AL43:AO43"/>
    <mergeCell ref="AP43:AW43"/>
    <mergeCell ref="AX43:BB43"/>
    <mergeCell ref="AX24:BB24"/>
    <mergeCell ref="A41:O42"/>
    <mergeCell ref="P41:AA41"/>
    <mergeCell ref="AB41:AO41"/>
    <mergeCell ref="AP41:BB41"/>
    <mergeCell ref="P42:V42"/>
    <mergeCell ref="W42:AA42"/>
    <mergeCell ref="AB42:AK42"/>
    <mergeCell ref="AL42:AO42"/>
    <mergeCell ref="AP42:AW42"/>
    <mergeCell ref="A24:O24"/>
    <mergeCell ref="P24:V24"/>
    <mergeCell ref="W24:AA24"/>
    <mergeCell ref="AB24:AK24"/>
    <mergeCell ref="AL24:AO24"/>
    <mergeCell ref="AP24:AW24"/>
    <mergeCell ref="AX22:BB22"/>
    <mergeCell ref="A23:O23"/>
    <mergeCell ref="P23:V23"/>
    <mergeCell ref="W23:AA23"/>
    <mergeCell ref="AB23:AK23"/>
    <mergeCell ref="AL23:AO23"/>
    <mergeCell ref="AP23:AW23"/>
    <mergeCell ref="AX23:BB23"/>
    <mergeCell ref="A22:O22"/>
    <mergeCell ref="P22:V22"/>
    <mergeCell ref="W22:AA22"/>
    <mergeCell ref="AB22:AK22"/>
    <mergeCell ref="AL22:AO22"/>
    <mergeCell ref="AP22:AW22"/>
    <mergeCell ref="AX20:BB20"/>
    <mergeCell ref="A21:O21"/>
    <mergeCell ref="P21:V21"/>
    <mergeCell ref="W21:AA21"/>
    <mergeCell ref="AB21:AK21"/>
    <mergeCell ref="AL21:AO21"/>
    <mergeCell ref="AP21:AW21"/>
    <mergeCell ref="AX21:BB21"/>
    <mergeCell ref="A20:O20"/>
    <mergeCell ref="P20:V20"/>
    <mergeCell ref="W20:AA20"/>
    <mergeCell ref="AB20:AK20"/>
    <mergeCell ref="AL20:AO20"/>
    <mergeCell ref="AP20:AW20"/>
    <mergeCell ref="AX18:BB18"/>
    <mergeCell ref="A19:O19"/>
    <mergeCell ref="P19:V19"/>
    <mergeCell ref="W19:AA19"/>
    <mergeCell ref="AB19:AK19"/>
    <mergeCell ref="AL19:AO19"/>
    <mergeCell ref="AP19:AW19"/>
    <mergeCell ref="AX19:BB19"/>
    <mergeCell ref="A18:O18"/>
    <mergeCell ref="P18:V18"/>
    <mergeCell ref="W18:AA18"/>
    <mergeCell ref="AB18:AK18"/>
    <mergeCell ref="AL18:AO18"/>
    <mergeCell ref="AP18:AW18"/>
    <mergeCell ref="AX16:BB16"/>
    <mergeCell ref="A17:O17"/>
    <mergeCell ref="P17:V17"/>
    <mergeCell ref="W17:AA17"/>
    <mergeCell ref="AB17:AK17"/>
    <mergeCell ref="AL17:AO17"/>
    <mergeCell ref="AP17:AW17"/>
    <mergeCell ref="AX17:BB17"/>
    <mergeCell ref="A16:O16"/>
    <mergeCell ref="P16:V16"/>
    <mergeCell ref="W16:AA16"/>
    <mergeCell ref="AB16:AK16"/>
    <mergeCell ref="AL16:AO16"/>
    <mergeCell ref="AP16:AW16"/>
    <mergeCell ref="AX14:BB14"/>
    <mergeCell ref="A15:O15"/>
    <mergeCell ref="P15:V15"/>
    <mergeCell ref="W15:AA15"/>
    <mergeCell ref="AB15:AK15"/>
    <mergeCell ref="AL15:AO15"/>
    <mergeCell ref="AP15:AW15"/>
    <mergeCell ref="AX15:BB15"/>
    <mergeCell ref="A14:O14"/>
    <mergeCell ref="P14:V14"/>
    <mergeCell ref="W14:AA14"/>
    <mergeCell ref="AB14:AK14"/>
    <mergeCell ref="AL14:AO14"/>
    <mergeCell ref="AP14:AW14"/>
    <mergeCell ref="AX12:BB12"/>
    <mergeCell ref="A13:O13"/>
    <mergeCell ref="P13:V13"/>
    <mergeCell ref="W13:AA13"/>
    <mergeCell ref="AB13:AK13"/>
    <mergeCell ref="AL13:AO13"/>
    <mergeCell ref="AP13:AW13"/>
    <mergeCell ref="AX13:BB13"/>
    <mergeCell ref="A12:O12"/>
    <mergeCell ref="P12:V12"/>
    <mergeCell ref="W12:AA12"/>
    <mergeCell ref="AB12:AK12"/>
    <mergeCell ref="AL12:AO12"/>
    <mergeCell ref="AP12:AW12"/>
    <mergeCell ref="A10:O11"/>
    <mergeCell ref="P10:AA10"/>
    <mergeCell ref="AB10:AO10"/>
    <mergeCell ref="AP10:BB10"/>
    <mergeCell ref="P11:V11"/>
    <mergeCell ref="W11:AA11"/>
    <mergeCell ref="AB11:AK11"/>
    <mergeCell ref="AL11:AO11"/>
    <mergeCell ref="AP11:AW11"/>
    <mergeCell ref="AX11:BB11"/>
  </mergeCells>
  <pageMargins left="0.7" right="0.7" top="0.75" bottom="0.75" header="0.3" footer="0.3"/>
  <pageSetup orientation="portrait" verticalDpi="0" r:id="rId1"/>
  <customProperties>
    <customPr name="f94a4f0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CF3070-F4B5-48C0-803D-B2F9B6E6171E}"/>
</file>

<file path=customXml/itemProps2.xml><?xml version="1.0" encoding="utf-8"?>
<ds:datastoreItem xmlns:ds="http://schemas.openxmlformats.org/officeDocument/2006/customXml" ds:itemID="{7A411B30-F648-4004-8384-5B04CF19840C}"/>
</file>

<file path=customXml/itemProps3.xml><?xml version="1.0" encoding="utf-8"?>
<ds:datastoreItem xmlns:ds="http://schemas.openxmlformats.org/officeDocument/2006/customXml" ds:itemID="{3D12A38C-4702-4F9E-B8BB-C0B85A5387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Gen'l Info</vt:lpstr>
      <vt:lpstr>CE Calc</vt:lpstr>
      <vt:lpstr>Notes &amp; Assumptions</vt:lpstr>
      <vt:lpstr>Emission Factors</vt:lpstr>
      <vt:lpstr>'CE Calc'!Print_Area</vt:lpstr>
      <vt:lpstr>Instructions!Print_Area</vt:lpstr>
      <vt:lpstr>'CE Calc'!Print_Titles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Hui</dc:creator>
  <cp:lastModifiedBy>Jason Newman</cp:lastModifiedBy>
  <cp:lastPrinted>2024-01-17T17:47:51Z</cp:lastPrinted>
  <dcterms:created xsi:type="dcterms:W3CDTF">1998-03-03T01:20:13Z</dcterms:created>
  <dcterms:modified xsi:type="dcterms:W3CDTF">2026-02-10T02:13:11Z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el_type">
    <vt:lpwstr>GrantRequest</vt:lpwstr>
  </property>
  <property fmtid="{D5CDD505-2E9C-101B-9397-08002B2CF9AE}" pid="3" name="h2f94756e">
    <vt:lpwstr>{"st":1,"snapHeaders":true,"column":1,"row":1,"isHeaderVisible":true}</vt:lpwstr>
  </property>
  <property fmtid="{D5CDD505-2E9C-101B-9397-08002B2CF9AE}" pid="4" name="he8b1de5e">
    <vt:lpwstr>{"st":2,"snapHeaders":true,"column":1,"row":1,"isHeaderVisible":true}</vt:lpwstr>
  </property>
  <property fmtid="{D5CDD505-2E9C-101B-9397-08002B2CF9AE}" pid="5" name="hf88c6de9">
    <vt:lpwstr>{"st":3,"snapHeaders":true,"column":1,"row":1,"isHeaderVisible":true}</vt:lpwstr>
  </property>
  <property fmtid="{D5CDD505-2E9C-101B-9397-08002B2CF9AE}" pid="6" name="hc9cfe5b6">
    <vt:lpwstr>{"st":4,"snapHeaders":true,"column":1,"row":1,"isHeaderVisible":true}</vt:lpwstr>
  </property>
  <property fmtid="{D5CDD505-2E9C-101B-9397-08002B2CF9AE}" pid="7" name="h94a4f0ed">
    <vt:lpwstr>{"st":5,"snapHeaders":true,"column":1,"row":1,"isHeaderVisible":true}</vt:lpwstr>
  </property>
  <property fmtid="{D5CDD505-2E9C-101B-9397-08002B2CF9AE}" pid="8" name="version">
    <vt:lpwstr>33.1.0</vt:lpwstr>
  </property>
  <property fmtid="{D5CDD505-2E9C-101B-9397-08002B2CF9AE}" pid="9" name="ContentTypeId">
    <vt:lpwstr>0x010100287F96852DA00B498504A1DA5F437095</vt:lpwstr>
  </property>
</Properties>
</file>